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P1P5SK2\zajednicki\IZVJEŠĆA godišnja i polugodišnja\"/>
    </mc:Choice>
  </mc:AlternateContent>
  <xr:revisionPtr revIDLastSave="0" documentId="13_ncr:1_{328F4C3F-3BFC-4A51-A601-4DEB4A92A952}" xr6:coauthVersionLast="45" xr6:coauthVersionMax="45" xr10:uidLastSave="{00000000-0000-0000-0000-000000000000}"/>
  <bookViews>
    <workbookView xWindow="-28920" yWindow="-769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Sheet1!$B$1:$H$88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3" i="1" l="1"/>
  <c r="F59" i="1" l="1"/>
  <c r="F48" i="1" l="1"/>
  <c r="F42" i="1"/>
  <c r="F28" i="1" s="1"/>
  <c r="F20" i="1" l="1"/>
  <c r="F37" i="1" l="1"/>
  <c r="G79" i="1" l="1"/>
  <c r="G78" i="1"/>
  <c r="G73" i="1"/>
  <c r="G66" i="1"/>
  <c r="G65" i="1"/>
  <c r="G63" i="1"/>
  <c r="G62" i="1"/>
  <c r="G61" i="1"/>
  <c r="G60" i="1"/>
  <c r="G58" i="1"/>
  <c r="G57" i="1"/>
  <c r="G56" i="1"/>
  <c r="G55" i="1"/>
  <c r="G54" i="1"/>
  <c r="G51" i="1"/>
  <c r="G50" i="1"/>
  <c r="G46" i="1"/>
  <c r="G45" i="1"/>
  <c r="G43" i="1"/>
  <c r="G42" i="1"/>
  <c r="G41" i="1"/>
  <c r="G40" i="1"/>
  <c r="G39" i="1"/>
  <c r="G38" i="1"/>
  <c r="G36" i="1"/>
  <c r="G35" i="1"/>
  <c r="G34" i="1"/>
  <c r="G33" i="1"/>
  <c r="G32" i="1"/>
  <c r="G31" i="1"/>
  <c r="G22" i="1" l="1"/>
  <c r="G21" i="1"/>
  <c r="F77" i="1" l="1"/>
  <c r="F75" i="1"/>
  <c r="F68" i="1"/>
  <c r="F64" i="1"/>
  <c r="F52" i="1"/>
  <c r="F49" i="1"/>
  <c r="F44" i="1"/>
  <c r="F29" i="1"/>
  <c r="F5" i="1" l="1"/>
  <c r="G16" i="1"/>
  <c r="G15" i="1"/>
  <c r="G14" i="1"/>
  <c r="G12" i="1"/>
  <c r="G10" i="1"/>
  <c r="G9" i="1"/>
  <c r="G7" i="1"/>
  <c r="G6" i="1"/>
  <c r="G4" i="1"/>
  <c r="G3" i="1"/>
  <c r="F24" i="1" l="1"/>
  <c r="F81" i="1" l="1"/>
  <c r="F8" i="1"/>
  <c r="F17" i="1" s="1"/>
  <c r="F82" i="1" l="1"/>
  <c r="H68" i="1" s="1"/>
  <c r="G81" i="1"/>
  <c r="H64" i="1"/>
  <c r="H49" i="1"/>
  <c r="H48" i="1"/>
  <c r="H14" i="1"/>
  <c r="H9" i="1"/>
  <c r="H3" i="1"/>
  <c r="H7" i="1"/>
  <c r="H12" i="1"/>
  <c r="H16" i="1"/>
  <c r="H11" i="1"/>
  <c r="H6" i="1"/>
  <c r="H15" i="1"/>
  <c r="H10" i="1"/>
  <c r="H4" i="1"/>
  <c r="H5" i="1"/>
  <c r="H21" i="1"/>
  <c r="H22" i="1"/>
  <c r="H29" i="1"/>
  <c r="H28" i="1"/>
  <c r="H8" i="1"/>
  <c r="E44" i="1"/>
  <c r="G44" i="1" s="1"/>
  <c r="H24" i="1" l="1"/>
  <c r="H20" i="1"/>
  <c r="H43" i="1"/>
  <c r="H58" i="1"/>
  <c r="H79" i="1"/>
  <c r="H81" i="1"/>
  <c r="H59" i="1"/>
  <c r="G82" i="1"/>
  <c r="H37" i="1"/>
  <c r="H44" i="1"/>
  <c r="H42" i="1"/>
  <c r="H52" i="1"/>
  <c r="H77" i="1"/>
  <c r="H17" i="1"/>
  <c r="E5" i="1"/>
  <c r="G5" i="1" s="1"/>
  <c r="E37" i="1" l="1"/>
  <c r="G37" i="1" s="1"/>
  <c r="E29" i="1"/>
  <c r="G29" i="1" s="1"/>
  <c r="E49" i="1"/>
  <c r="G49" i="1" s="1"/>
  <c r="E20" i="1"/>
  <c r="G20" i="1" s="1"/>
  <c r="E28" i="1" l="1"/>
  <c r="E75" i="1"/>
  <c r="E77" i="1"/>
  <c r="G77" i="1" s="1"/>
  <c r="E68" i="1"/>
  <c r="G68" i="1" s="1"/>
  <c r="E64" i="1"/>
  <c r="G64" i="1" s="1"/>
  <c r="E59" i="1"/>
  <c r="G59" i="1" s="1"/>
  <c r="E52" i="1"/>
  <c r="E8" i="1"/>
  <c r="E17" i="1" l="1"/>
  <c r="G17" i="1" s="1"/>
  <c r="G8" i="1"/>
  <c r="E48" i="1"/>
  <c r="G48" i="1" s="1"/>
  <c r="G52" i="1"/>
  <c r="E24" i="1"/>
  <c r="G24" i="1" s="1"/>
  <c r="G28" i="1"/>
  <c r="E82" i="1" l="1"/>
  <c r="E81" i="1"/>
  <c r="D37" i="1"/>
  <c r="D77" i="1" l="1"/>
  <c r="D75" i="1"/>
  <c r="D68" i="1"/>
  <c r="D59" i="1"/>
  <c r="D29" i="1"/>
  <c r="D28" i="1" s="1"/>
  <c r="D8" i="1" l="1"/>
  <c r="D5" i="1"/>
  <c r="D64" i="1" l="1"/>
  <c r="D52" i="1"/>
  <c r="D49" i="1"/>
  <c r="D44" i="1"/>
  <c r="D25" i="1"/>
  <c r="D20" i="1"/>
  <c r="D17" i="1"/>
  <c r="D48" i="1" l="1"/>
  <c r="D24" i="1"/>
  <c r="D82" i="1" l="1"/>
</calcChain>
</file>

<file path=xl/sharedStrings.xml><?xml version="1.0" encoding="utf-8"?>
<sst xmlns="http://schemas.openxmlformats.org/spreadsheetml/2006/main" count="162" uniqueCount="131">
  <si>
    <t>RB</t>
  </si>
  <si>
    <t>PRIHODI PO VRSTAMA</t>
  </si>
  <si>
    <t>1.</t>
  </si>
  <si>
    <t>Prihodi od boravišne pristojbe</t>
  </si>
  <si>
    <t>2.</t>
  </si>
  <si>
    <t>Prihodi od turističke članarine</t>
  </si>
  <si>
    <t>3.</t>
  </si>
  <si>
    <t>Prihodi iz proračuna općine/grada/državnog</t>
  </si>
  <si>
    <t>3.1.</t>
  </si>
  <si>
    <t xml:space="preserve">za programske aktivnosti </t>
  </si>
  <si>
    <t>3.2.</t>
  </si>
  <si>
    <t>za funkcioniranje turističkog ureda</t>
  </si>
  <si>
    <t>4.</t>
  </si>
  <si>
    <t>Prihodi od drugih aktivnosti</t>
  </si>
  <si>
    <t>Transfer od TZ VSŽ</t>
  </si>
  <si>
    <t xml:space="preserve">Od transfera HTZ – a </t>
  </si>
  <si>
    <t>Prihodi od kamata</t>
  </si>
  <si>
    <t>Ministarstvo turizma</t>
  </si>
  <si>
    <t>5.</t>
  </si>
  <si>
    <t>Prijenos prihoda prethodne godine (višak prihoda ako je ostvaren)</t>
  </si>
  <si>
    <t>6.</t>
  </si>
  <si>
    <t xml:space="preserve">Prihodi od kotizacija za sudjelovanje na sajmovima </t>
  </si>
  <si>
    <t>7.</t>
  </si>
  <si>
    <t xml:space="preserve">SVEUKUPNO PRIHODI </t>
  </si>
  <si>
    <t>RASHODI PO VRSTAMA</t>
  </si>
  <si>
    <t>I.</t>
  </si>
  <si>
    <t>ADMINISTRATIVNI RASHODI</t>
  </si>
  <si>
    <t>Rashodi za radnike</t>
  </si>
  <si>
    <t>Rashodi ureda</t>
  </si>
  <si>
    <t>Rashodi za rad tijela Turističke zajednice</t>
  </si>
  <si>
    <t>II.</t>
  </si>
  <si>
    <t>DIZAJN VRIJEDNOSTI</t>
  </si>
  <si>
    <t>Poticanje i sudjelovanje u uređenju grada/općine/mjesta/ (osim izgradnje komunalne infrastrukture)</t>
  </si>
  <si>
    <t>1.1.</t>
  </si>
  <si>
    <t>Projekt Volim Hrvatsku</t>
  </si>
  <si>
    <t>1.2.</t>
  </si>
  <si>
    <t>Izbor najljepše okućnice (izloga)</t>
  </si>
  <si>
    <t>Manifestacije</t>
  </si>
  <si>
    <t>2.1.</t>
  </si>
  <si>
    <t>Kulturno-zabavne</t>
  </si>
  <si>
    <t>2.1.1.</t>
  </si>
  <si>
    <t>Vinkovo u Vukovaru</t>
  </si>
  <si>
    <t>2.1.2.</t>
  </si>
  <si>
    <t>Prvosvibanjski izlet u Adici</t>
  </si>
  <si>
    <t>2.1.3.</t>
  </si>
  <si>
    <t>2.1.4.</t>
  </si>
  <si>
    <t>Međunarodni dan Dunava</t>
  </si>
  <si>
    <t>2.1.5.</t>
  </si>
  <si>
    <t>Etno sajam</t>
  </si>
  <si>
    <t>Ostale manifestacije</t>
  </si>
  <si>
    <t>2.2.1.</t>
  </si>
  <si>
    <t>Festival cvijeća</t>
  </si>
  <si>
    <t>2.2.2.</t>
  </si>
  <si>
    <t>2.2.3.</t>
  </si>
  <si>
    <t>Ostalo</t>
  </si>
  <si>
    <t>2.3.</t>
  </si>
  <si>
    <t>Potpore manifestacijama (suorganizacija s drugim subjektima te donacije drugima za manifestacije)</t>
  </si>
  <si>
    <t>Organizacija i upravljanje destinacijom i potpora razvoju DMO i DMK</t>
  </si>
  <si>
    <t>Projekti iz programa za nerazvijene</t>
  </si>
  <si>
    <t>III.</t>
  </si>
  <si>
    <t xml:space="preserve">KOMUNIKACIJA VRIJEDNOSTI </t>
  </si>
  <si>
    <t>Online komunikacije</t>
  </si>
  <si>
    <t>Internet oglašavanje</t>
  </si>
  <si>
    <t>Internet stranice i upravljanje Internet stranicama</t>
  </si>
  <si>
    <t>Offline komunikacije</t>
  </si>
  <si>
    <t>2.2.</t>
  </si>
  <si>
    <t>Opće oglašavanje (Oglašavanje u tisku, TV oglašavanje, radio)</t>
  </si>
  <si>
    <t xml:space="preserve">Brošure i ostali tiskani materijali </t>
  </si>
  <si>
    <t>2.4.</t>
  </si>
  <si>
    <t>Suveniri i promo materijali</t>
  </si>
  <si>
    <t>2.5.</t>
  </si>
  <si>
    <t>Info table</t>
  </si>
  <si>
    <t>Smeđa signalizacija</t>
  </si>
  <si>
    <t>IV.</t>
  </si>
  <si>
    <t>DISTRIBUCIJA I PRODAJA VRIJEDNOSTI</t>
  </si>
  <si>
    <t>Sajmovi (u skladu sa zakonskim propisima i propisanim pravilima za sustav TZ)</t>
  </si>
  <si>
    <t>Posebne prezentacije</t>
  </si>
  <si>
    <t>Ostale prezentacije</t>
  </si>
  <si>
    <t>Studijska putovanja novinara</t>
  </si>
  <si>
    <t>V.</t>
  </si>
  <si>
    <t>INTERNI MARKETING</t>
  </si>
  <si>
    <t>Edukacija (zaposleni, subjekti javnog i privatnog sektora)</t>
  </si>
  <si>
    <t xml:space="preserve">Koordinacija subjekata koji su neposredno ili posredno uključeni u turistički promet </t>
  </si>
  <si>
    <t xml:space="preserve">3. </t>
  </si>
  <si>
    <t>VI.</t>
  </si>
  <si>
    <t>MARKETINŠKA INFRASTRUKTURA</t>
  </si>
  <si>
    <t>Proizvodnja multimedijalnih materijala (novi spot)</t>
  </si>
  <si>
    <t>Istraživanje tržišta</t>
  </si>
  <si>
    <t xml:space="preserve">Formiranje baze podataka </t>
  </si>
  <si>
    <t>Suradnja s međunarodnim institucijama</t>
  </si>
  <si>
    <t>Banka fotografija i priprema u izdavaštvu</t>
  </si>
  <si>
    <t>Jedinstveni turistički informacijski sustav (prijava i odjava gostiju, statistika i dr.)</t>
  </si>
  <si>
    <t xml:space="preserve">VII. </t>
  </si>
  <si>
    <t>POSEBNI PROGRAMI</t>
  </si>
  <si>
    <t>Projekti poticanje i pomaganje razvoja turizma na područjima koja nisu turistički razvijena</t>
  </si>
  <si>
    <t>VIII.</t>
  </si>
  <si>
    <r>
      <t xml:space="preserve">OSTALO </t>
    </r>
    <r>
      <rPr>
        <sz val="10"/>
        <rFont val="Cambria"/>
        <family val="1"/>
        <charset val="238"/>
        <scheme val="major"/>
      </rPr>
      <t>(planovi razvoja turizma, strateški marketing planovi i ostalo)</t>
    </r>
  </si>
  <si>
    <t>Ostalo (reprezentacija)</t>
  </si>
  <si>
    <t>IX.</t>
  </si>
  <si>
    <t>TRANSFER BORAVIŠNE PRISTOJBE OPĆINI/GRADU (30%)</t>
  </si>
  <si>
    <t>X.</t>
  </si>
  <si>
    <t>POKRIVANJE MANJKA IZ PRETHODNE GODINE (ukoliko je isti ostvaren)</t>
  </si>
  <si>
    <t>RASHODI ZA AKTIVNOSTI TZ-a</t>
  </si>
  <si>
    <t>SVEUKUPNO RASHODI</t>
  </si>
  <si>
    <t>Oglašavanje u promotivnim kampanjama javnog i privatnog sektora</t>
  </si>
  <si>
    <t xml:space="preserve">Nagrade i priznanja </t>
  </si>
  <si>
    <t>2.1.6.</t>
  </si>
  <si>
    <t>Pisanicom do Uskrsa</t>
  </si>
  <si>
    <t>2.1.7.</t>
  </si>
  <si>
    <t>IZMJENE I DOPUNE</t>
  </si>
  <si>
    <t>Dunav Art Festival</t>
  </si>
  <si>
    <t>Maškare u Vukovaru</t>
  </si>
  <si>
    <t>3.3.</t>
  </si>
  <si>
    <t>Ostali projekti</t>
  </si>
  <si>
    <t>Direktorica TU</t>
  </si>
  <si>
    <t>Marina Sekulić, prof.</t>
  </si>
  <si>
    <t>Projekti financirani iz fondova EU (TDP)</t>
  </si>
  <si>
    <t>EU fondovi (TDP)</t>
  </si>
  <si>
    <t xml:space="preserve">   Svi zajedno hrvatsko naj</t>
  </si>
  <si>
    <t>2.2.4.</t>
  </si>
  <si>
    <t>STRUKTURA %</t>
  </si>
  <si>
    <t>FINANCIJSKO IZVJEŠĆE ZA 2019. GODINU</t>
  </si>
  <si>
    <t>PLAN 2019.</t>
  </si>
  <si>
    <t>OSTVARENJE 2019.</t>
  </si>
  <si>
    <t>INDEKS</t>
  </si>
  <si>
    <t>Advent u Vukovaru 2019.</t>
  </si>
  <si>
    <t>Advent u Vukovaru 2018.</t>
  </si>
  <si>
    <t>2.3.1.</t>
  </si>
  <si>
    <t>Ostali nespomenuti prihodi (povrat sredstava za provedene aktivnosti)</t>
  </si>
  <si>
    <t>Šifra</t>
  </si>
  <si>
    <t>PRIJENOS VIŠKA U IDUĆU GODINU - POKRIVANJE MANJKA U IDUĆOJ GODINI (SVEUKUPNI PRIHODI UMANJENI ZA SVEUKUPNE RASHODE)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</si>
</sst>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mbria"/>
      <family val="1"/>
      <charset val="238"/>
      <scheme val="major"/>
    </font>
    <font>
      <sz val="10"/>
      <color indexed="8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i/>
      <sz val="10"/>
      <color indexed="8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0"/>
      <color rgb="FFFF0000"/>
      <name val="Cambria"/>
      <family val="1"/>
      <charset val="238"/>
      <scheme val="major"/>
    </font>
    <font>
      <sz val="11"/>
      <color theme="1"/>
      <name val="Calibri"/>
      <family val="2"/>
      <charset val="238"/>
      <scheme val="minor"/>
    </font>
    <font>
      <i/>
      <sz val="10"/>
      <name val="Cambria"/>
      <family val="1"/>
      <charset val="238"/>
      <scheme val="major"/>
    </font>
    <font>
      <i/>
      <sz val="10"/>
      <color indexed="8"/>
      <name val="Cambria"/>
      <family val="1"/>
      <charset val="238"/>
      <scheme val="major"/>
    </font>
    <font>
      <i/>
      <sz val="10"/>
      <color theme="1"/>
      <name val="Cambria"/>
      <family val="1"/>
      <charset val="238"/>
      <scheme val="major"/>
    </font>
    <font>
      <b/>
      <sz val="11"/>
      <color theme="1"/>
      <name val="Arno Pro"/>
      <family val="1"/>
    </font>
    <font>
      <i/>
      <sz val="10"/>
      <color theme="1"/>
      <name val="PT Serif"/>
      <family val="1"/>
      <charset val="238"/>
    </font>
    <font>
      <b/>
      <i/>
      <sz val="10"/>
      <color theme="1"/>
      <name val="PT Serif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13" fillId="0" borderId="0" applyFont="0" applyFill="0" applyBorder="0" applyAlignment="0" applyProtection="0"/>
  </cellStyleXfs>
  <cellXfs count="172">
    <xf numFmtId="0" fontId="0" fillId="0" borderId="0" xfId="0"/>
    <xf numFmtId="0" fontId="2" fillId="5" borderId="1" xfId="1" applyFont="1" applyFill="1" applyBorder="1" applyAlignment="1">
      <alignment vertical="top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2" fillId="5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wrapText="1"/>
    </xf>
    <xf numFmtId="4" fontId="2" fillId="5" borderId="1" xfId="1" applyNumberFormat="1" applyFont="1" applyFill="1" applyBorder="1" applyAlignment="1">
      <alignment horizontal="right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 wrapText="1" indent="2"/>
    </xf>
    <xf numFmtId="0" fontId="3" fillId="0" borderId="1" xfId="1" applyFont="1" applyBorder="1" applyAlignment="1">
      <alignment wrapText="1"/>
    </xf>
    <xf numFmtId="0" fontId="2" fillId="5" borderId="1" xfId="1" applyFont="1" applyFill="1" applyBorder="1" applyAlignment="1">
      <alignment horizontal="center" vertical="top"/>
    </xf>
    <xf numFmtId="0" fontId="4" fillId="5" borderId="1" xfId="1" applyFont="1" applyFill="1" applyBorder="1" applyAlignment="1">
      <alignment vertical="top" wrapText="1"/>
    </xf>
    <xf numFmtId="0" fontId="2" fillId="3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wrapText="1"/>
    </xf>
    <xf numFmtId="0" fontId="2" fillId="4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/>
    </xf>
    <xf numFmtId="0" fontId="4" fillId="0" borderId="1" xfId="1" applyFont="1" applyBorder="1" applyAlignment="1">
      <alignment wrapText="1"/>
    </xf>
    <xf numFmtId="0" fontId="4" fillId="4" borderId="1" xfId="1" applyFont="1" applyFill="1" applyBorder="1" applyAlignment="1">
      <alignment wrapText="1"/>
    </xf>
    <xf numFmtId="0" fontId="4" fillId="5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wrapText="1"/>
    </xf>
    <xf numFmtId="0" fontId="4" fillId="5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left" wrapText="1" indent="1"/>
    </xf>
    <xf numFmtId="0" fontId="5" fillId="0" borderId="1" xfId="1" applyFont="1" applyBorder="1" applyAlignment="1">
      <alignment wrapText="1"/>
    </xf>
    <xf numFmtId="0" fontId="2" fillId="0" borderId="1" xfId="1" applyFont="1" applyBorder="1" applyAlignment="1">
      <alignment horizontal="center" vertical="top"/>
    </xf>
    <xf numFmtId="0" fontId="2" fillId="4" borderId="1" xfId="1" applyFont="1" applyFill="1" applyBorder="1" applyAlignment="1">
      <alignment horizontal="center" vertical="top"/>
    </xf>
    <xf numFmtId="0" fontId="4" fillId="4" borderId="1" xfId="1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4" fontId="2" fillId="4" borderId="4" xfId="1" applyNumberFormat="1" applyFont="1" applyFill="1" applyBorder="1" applyAlignment="1">
      <alignment horizontal="right"/>
    </xf>
    <xf numFmtId="4" fontId="2" fillId="0" borderId="4" xfId="1" applyNumberFormat="1" applyFont="1" applyFill="1" applyBorder="1" applyAlignment="1">
      <alignment horizontal="right"/>
    </xf>
    <xf numFmtId="4" fontId="2" fillId="0" borderId="4" xfId="1" applyNumberFormat="1" applyFont="1" applyBorder="1" applyAlignment="1">
      <alignment horizontal="right" vertical="center"/>
    </xf>
    <xf numFmtId="4" fontId="2" fillId="5" borderId="4" xfId="1" applyNumberFormat="1" applyFont="1" applyFill="1" applyBorder="1" applyAlignment="1">
      <alignment horizontal="right"/>
    </xf>
    <xf numFmtId="4" fontId="2" fillId="5" borderId="2" xfId="1" applyNumberFormat="1" applyFont="1" applyFill="1" applyBorder="1" applyAlignment="1">
      <alignment horizontal="right"/>
    </xf>
    <xf numFmtId="4" fontId="2" fillId="0" borderId="4" xfId="1" applyNumberFormat="1" applyFont="1" applyBorder="1" applyAlignment="1">
      <alignment horizontal="right"/>
    </xf>
    <xf numFmtId="4" fontId="2" fillId="0" borderId="2" xfId="1" applyNumberFormat="1" applyFont="1" applyBorder="1" applyAlignment="1">
      <alignment horizontal="right"/>
    </xf>
    <xf numFmtId="4" fontId="2" fillId="3" borderId="2" xfId="1" applyNumberFormat="1" applyFont="1" applyFill="1" applyBorder="1" applyAlignment="1">
      <alignment horizontal="right"/>
    </xf>
    <xf numFmtId="4" fontId="2" fillId="3" borderId="4" xfId="1" applyNumberFormat="1" applyFont="1" applyFill="1" applyBorder="1" applyAlignment="1">
      <alignment horizontal="right" wrapText="1"/>
    </xf>
    <xf numFmtId="4" fontId="3" fillId="0" borderId="4" xfId="1" applyNumberFormat="1" applyFont="1" applyBorder="1" applyAlignment="1">
      <alignment horizontal="right"/>
    </xf>
    <xf numFmtId="4" fontId="3" fillId="0" borderId="2" xfId="1" applyNumberFormat="1" applyFont="1" applyBorder="1" applyAlignment="1">
      <alignment horizontal="right"/>
    </xf>
    <xf numFmtId="4" fontId="2" fillId="3" borderId="4" xfId="1" applyNumberFormat="1" applyFont="1" applyFill="1" applyBorder="1" applyAlignment="1">
      <alignment horizontal="right"/>
    </xf>
    <xf numFmtId="2" fontId="6" fillId="0" borderId="0" xfId="0" applyNumberFormat="1" applyFont="1" applyAlignment="1">
      <alignment horizontal="right"/>
    </xf>
    <xf numFmtId="4" fontId="7" fillId="0" borderId="1" xfId="1" applyNumberFormat="1" applyFont="1" applyBorder="1" applyAlignment="1">
      <alignment horizontal="right"/>
    </xf>
    <xf numFmtId="4" fontId="3" fillId="0" borderId="5" xfId="1" applyNumberFormat="1" applyFont="1" applyBorder="1" applyAlignment="1">
      <alignment horizontal="right"/>
    </xf>
    <xf numFmtId="0" fontId="5" fillId="0" borderId="1" xfId="1" applyFont="1" applyFill="1" applyBorder="1" applyAlignment="1">
      <alignment horizontal="left" wrapText="1"/>
    </xf>
    <xf numFmtId="0" fontId="2" fillId="5" borderId="6" xfId="1" applyFont="1" applyFill="1" applyBorder="1" applyAlignment="1">
      <alignment horizontal="center"/>
    </xf>
    <xf numFmtId="0" fontId="2" fillId="5" borderId="6" xfId="1" applyFont="1" applyFill="1" applyBorder="1" applyAlignment="1">
      <alignment wrapText="1"/>
    </xf>
    <xf numFmtId="4" fontId="2" fillId="5" borderId="7" xfId="1" applyNumberFormat="1" applyFont="1" applyFill="1" applyBorder="1" applyAlignment="1">
      <alignment horizontal="right"/>
    </xf>
    <xf numFmtId="0" fontId="2" fillId="5" borderId="1" xfId="1" applyFont="1" applyFill="1" applyBorder="1" applyAlignment="1">
      <alignment horizontal="center" vertical="center"/>
    </xf>
    <xf numFmtId="4" fontId="6" fillId="0" borderId="0" xfId="0" applyNumberFormat="1" applyFont="1"/>
    <xf numFmtId="14" fontId="3" fillId="0" borderId="1" xfId="1" applyNumberFormat="1" applyFont="1" applyFill="1" applyBorder="1" applyAlignment="1">
      <alignment horizontal="center"/>
    </xf>
    <xf numFmtId="0" fontId="9" fillId="0" borderId="1" xfId="1" applyFont="1" applyFill="1" applyBorder="1" applyAlignment="1">
      <alignment horizontal="left" wrapText="1"/>
    </xf>
    <xf numFmtId="0" fontId="9" fillId="0" borderId="1" xfId="1" applyFont="1" applyFill="1" applyBorder="1" applyAlignment="1">
      <alignment wrapText="1"/>
    </xf>
    <xf numFmtId="4" fontId="10" fillId="0" borderId="4" xfId="1" applyNumberFormat="1" applyFont="1" applyBorder="1" applyAlignment="1">
      <alignment horizontal="right"/>
    </xf>
    <xf numFmtId="4" fontId="3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center" vertical="center"/>
    </xf>
    <xf numFmtId="4" fontId="8" fillId="4" borderId="3" xfId="0" applyNumberFormat="1" applyFont="1" applyFill="1" applyBorder="1"/>
    <xf numFmtId="4" fontId="8" fillId="5" borderId="3" xfId="0" applyNumberFormat="1" applyFont="1" applyFill="1" applyBorder="1"/>
    <xf numFmtId="4" fontId="7" fillId="0" borderId="3" xfId="0" applyNumberFormat="1" applyFont="1" applyBorder="1"/>
    <xf numFmtId="4" fontId="5" fillId="0" borderId="3" xfId="0" applyNumberFormat="1" applyFont="1" applyBorder="1"/>
    <xf numFmtId="4" fontId="11" fillId="0" borderId="3" xfId="0" applyNumberFormat="1" applyFont="1" applyBorder="1"/>
    <xf numFmtId="4" fontId="7" fillId="0" borderId="3" xfId="0" applyNumberFormat="1" applyFont="1" applyFill="1" applyBorder="1"/>
    <xf numFmtId="4" fontId="4" fillId="5" borderId="3" xfId="0" applyNumberFormat="1" applyFont="1" applyFill="1" applyBorder="1"/>
    <xf numFmtId="4" fontId="8" fillId="0" borderId="3" xfId="0" applyNumberFormat="1" applyFont="1" applyBorder="1"/>
    <xf numFmtId="4" fontId="8" fillId="3" borderId="3" xfId="0" applyNumberFormat="1" applyFont="1" applyFill="1" applyBorder="1"/>
    <xf numFmtId="4" fontId="7" fillId="3" borderId="3" xfId="0" applyNumberFormat="1" applyFont="1" applyFill="1" applyBorder="1"/>
    <xf numFmtId="4" fontId="8" fillId="5" borderId="1" xfId="0" applyNumberFormat="1" applyFont="1" applyFill="1" applyBorder="1" applyAlignment="1">
      <alignment horizontal="right"/>
    </xf>
    <xf numFmtId="4" fontId="8" fillId="5" borderId="6" xfId="0" applyNumberFormat="1" applyFont="1" applyFill="1" applyBorder="1" applyAlignment="1">
      <alignment horizontal="right" vertical="center"/>
    </xf>
    <xf numFmtId="4" fontId="8" fillId="5" borderId="1" xfId="0" applyNumberFormat="1" applyFont="1" applyFill="1" applyBorder="1" applyAlignment="1">
      <alignment horizontal="right" vertical="center"/>
    </xf>
    <xf numFmtId="4" fontId="8" fillId="5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7" fillId="5" borderId="1" xfId="0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4" fillId="5" borderId="8" xfId="0" applyNumberFormat="1" applyFont="1" applyFill="1" applyBorder="1" applyAlignment="1">
      <alignment vertical="center"/>
    </xf>
    <xf numFmtId="4" fontId="4" fillId="5" borderId="3" xfId="0" applyNumberFormat="1" applyFont="1" applyFill="1" applyBorder="1" applyAlignment="1">
      <alignment vertical="center"/>
    </xf>
    <xf numFmtId="4" fontId="7" fillId="0" borderId="3" xfId="0" applyNumberFormat="1" applyFont="1" applyFill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4" fontId="8" fillId="5" borderId="3" xfId="0" applyNumberFormat="1" applyFont="1" applyFill="1" applyBorder="1" applyAlignment="1">
      <alignment vertical="center"/>
    </xf>
    <xf numFmtId="4" fontId="8" fillId="3" borderId="3" xfId="0" applyNumberFormat="1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2" fontId="8" fillId="5" borderId="6" xfId="0" applyNumberFormat="1" applyFont="1" applyFill="1" applyBorder="1" applyAlignment="1">
      <alignment horizontal="right" vertical="center"/>
    </xf>
    <xf numFmtId="2" fontId="8" fillId="5" borderId="1" xfId="0" applyNumberFormat="1" applyFont="1" applyFill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2" fontId="8" fillId="3" borderId="1" xfId="0" applyNumberFormat="1" applyFont="1" applyFill="1" applyBorder="1" applyAlignment="1">
      <alignment horizontal="right" vertical="center"/>
    </xf>
    <xf numFmtId="2" fontId="7" fillId="3" borderId="1" xfId="0" applyNumberFormat="1" applyFont="1" applyFill="1" applyBorder="1" applyAlignment="1">
      <alignment horizontal="right" vertical="center"/>
    </xf>
    <xf numFmtId="2" fontId="7" fillId="5" borderId="1" xfId="0" applyNumberFormat="1" applyFont="1" applyFill="1" applyBorder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4" fontId="0" fillId="0" borderId="0" xfId="0" applyNumberFormat="1"/>
    <xf numFmtId="4" fontId="8" fillId="4" borderId="1" xfId="0" applyNumberFormat="1" applyFont="1" applyFill="1" applyBorder="1" applyAlignment="1">
      <alignment vertical="center"/>
    </xf>
    <xf numFmtId="2" fontId="8" fillId="4" borderId="1" xfId="0" applyNumberFormat="1" applyFont="1" applyFill="1" applyBorder="1" applyAlignment="1">
      <alignment horizontal="right" vertical="center"/>
    </xf>
    <xf numFmtId="2" fontId="8" fillId="5" borderId="1" xfId="0" applyNumberFormat="1" applyFont="1" applyFill="1" applyBorder="1" applyAlignment="1">
      <alignment horizontal="right"/>
    </xf>
    <xf numFmtId="4" fontId="8" fillId="4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right" vertical="center"/>
    </xf>
    <xf numFmtId="2" fontId="8" fillId="5" borderId="7" xfId="0" applyNumberFormat="1" applyFont="1" applyFill="1" applyBorder="1" applyAlignment="1">
      <alignment horizontal="right" vertical="center"/>
    </xf>
    <xf numFmtId="2" fontId="8" fillId="5" borderId="4" xfId="0" applyNumberFormat="1" applyFont="1" applyFill="1" applyBorder="1" applyAlignment="1">
      <alignment horizontal="right" vertical="center"/>
    </xf>
    <xf numFmtId="2" fontId="7" fillId="0" borderId="4" xfId="0" applyNumberFormat="1" applyFont="1" applyBorder="1" applyAlignment="1">
      <alignment horizontal="right" vertical="center"/>
    </xf>
    <xf numFmtId="2" fontId="8" fillId="5" borderId="2" xfId="0" applyNumberFormat="1" applyFont="1" applyFill="1" applyBorder="1" applyAlignment="1">
      <alignment horizontal="right" vertical="center"/>
    </xf>
    <xf numFmtId="2" fontId="8" fillId="3" borderId="4" xfId="0" applyNumberFormat="1" applyFont="1" applyFill="1" applyBorder="1" applyAlignment="1">
      <alignment horizontal="right" vertical="center"/>
    </xf>
    <xf numFmtId="2" fontId="7" fillId="3" borderId="4" xfId="0" applyNumberFormat="1" applyFont="1" applyFill="1" applyBorder="1" applyAlignment="1">
      <alignment horizontal="right" vertical="center"/>
    </xf>
    <xf numFmtId="2" fontId="8" fillId="4" borderId="4" xfId="0" applyNumberFormat="1" applyFont="1" applyFill="1" applyBorder="1" applyAlignment="1">
      <alignment horizontal="right" vertical="center"/>
    </xf>
    <xf numFmtId="2" fontId="8" fillId="5" borderId="4" xfId="0" applyNumberFormat="1" applyFont="1" applyFill="1" applyBorder="1" applyAlignment="1">
      <alignment horizontal="right"/>
    </xf>
    <xf numFmtId="2" fontId="7" fillId="0" borderId="4" xfId="2" applyNumberFormat="1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 vertical="center"/>
    </xf>
    <xf numFmtId="2" fontId="8" fillId="4" borderId="2" xfId="0" applyNumberFormat="1" applyFont="1" applyFill="1" applyBorder="1" applyAlignment="1">
      <alignment horizontal="right" vertical="center"/>
    </xf>
    <xf numFmtId="4" fontId="7" fillId="0" borderId="0" xfId="0" applyNumberFormat="1" applyFont="1" applyBorder="1" applyAlignment="1">
      <alignment vertical="center"/>
    </xf>
    <xf numFmtId="2" fontId="8" fillId="0" borderId="4" xfId="0" applyNumberFormat="1" applyFont="1" applyBorder="1" applyAlignment="1">
      <alignment horizontal="right" vertical="center"/>
    </xf>
    <xf numFmtId="2" fontId="8" fillId="0" borderId="1" xfId="0" applyNumberFormat="1" applyFont="1" applyBorder="1" applyAlignment="1">
      <alignment horizontal="right" vertical="center"/>
    </xf>
    <xf numFmtId="4" fontId="2" fillId="5" borderId="4" xfId="1" applyNumberFormat="1" applyFont="1" applyFill="1" applyBorder="1" applyAlignment="1">
      <alignment horizontal="right" vertical="center"/>
    </xf>
    <xf numFmtId="4" fontId="11" fillId="0" borderId="1" xfId="0" applyNumberFormat="1" applyFont="1" applyBorder="1" applyAlignment="1">
      <alignment vertical="center"/>
    </xf>
    <xf numFmtId="4" fontId="10" fillId="0" borderId="4" xfId="1" applyNumberFormat="1" applyFont="1" applyBorder="1" applyAlignment="1">
      <alignment horizontal="right" vertical="center"/>
    </xf>
    <xf numFmtId="2" fontId="11" fillId="0" borderId="4" xfId="0" applyNumberFormat="1" applyFont="1" applyBorder="1" applyAlignment="1">
      <alignment horizontal="right" vertical="center"/>
    </xf>
    <xf numFmtId="2" fontId="11" fillId="0" borderId="1" xfId="0" applyNumberFormat="1" applyFont="1" applyBorder="1" applyAlignment="1">
      <alignment horizontal="right" vertical="center"/>
    </xf>
    <xf numFmtId="2" fontId="8" fillId="0" borderId="2" xfId="0" applyNumberFormat="1" applyFont="1" applyBorder="1" applyAlignment="1">
      <alignment horizontal="right" vertical="center"/>
    </xf>
    <xf numFmtId="2" fontId="7" fillId="5" borderId="4" xfId="0" applyNumberFormat="1" applyFont="1" applyFill="1" applyBorder="1" applyAlignment="1">
      <alignment horizontal="right" vertical="center"/>
    </xf>
    <xf numFmtId="4" fontId="2" fillId="4" borderId="4" xfId="1" applyNumberFormat="1" applyFont="1" applyFill="1" applyBorder="1" applyAlignment="1">
      <alignment horizontal="right" vertical="center"/>
    </xf>
    <xf numFmtId="4" fontId="8" fillId="4" borderId="3" xfId="0" applyNumberFormat="1" applyFont="1" applyFill="1" applyBorder="1" applyAlignment="1">
      <alignment vertical="center"/>
    </xf>
    <xf numFmtId="0" fontId="4" fillId="5" borderId="1" xfId="1" applyFont="1" applyFill="1" applyBorder="1" applyAlignment="1">
      <alignment vertical="center" wrapText="1"/>
    </xf>
    <xf numFmtId="0" fontId="2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vertical="center" wrapText="1"/>
    </xf>
    <xf numFmtId="4" fontId="11" fillId="0" borderId="3" xfId="0" applyNumberFormat="1" applyFont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left" wrapText="1" indent="1"/>
    </xf>
    <xf numFmtId="0" fontId="14" fillId="0" borderId="1" xfId="1" applyFont="1" applyFill="1" applyBorder="1" applyAlignment="1">
      <alignment horizontal="left" vertical="center" wrapText="1"/>
    </xf>
    <xf numFmtId="4" fontId="15" fillId="0" borderId="4" xfId="1" applyNumberFormat="1" applyFont="1" applyBorder="1" applyAlignment="1">
      <alignment horizontal="right" vertical="center"/>
    </xf>
    <xf numFmtId="4" fontId="16" fillId="0" borderId="3" xfId="0" applyNumberFormat="1" applyFont="1" applyBorder="1" applyAlignment="1">
      <alignment horizontal="right" vertical="center"/>
    </xf>
    <xf numFmtId="4" fontId="16" fillId="0" borderId="1" xfId="0" applyNumberFormat="1" applyFont="1" applyBorder="1" applyAlignment="1">
      <alignment vertical="center"/>
    </xf>
    <xf numFmtId="2" fontId="16" fillId="0" borderId="4" xfId="0" applyNumberFormat="1" applyFont="1" applyBorder="1" applyAlignment="1">
      <alignment horizontal="right" vertical="center"/>
    </xf>
    <xf numFmtId="2" fontId="16" fillId="0" borderId="1" xfId="0" applyNumberFormat="1" applyFont="1" applyBorder="1" applyAlignment="1">
      <alignment horizontal="right" vertical="center"/>
    </xf>
    <xf numFmtId="0" fontId="15" fillId="0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/>
    <xf numFmtId="2" fontId="5" fillId="0" borderId="4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2" fontId="8" fillId="0" borderId="4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4" fontId="2" fillId="0" borderId="2" xfId="1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vertical="center"/>
    </xf>
    <xf numFmtId="4" fontId="2" fillId="4" borderId="2" xfId="1" applyNumberFormat="1" applyFont="1" applyFill="1" applyBorder="1" applyAlignment="1">
      <alignment horizontal="right" vertical="center"/>
    </xf>
    <xf numFmtId="4" fontId="8" fillId="4" borderId="3" xfId="0" applyNumberFormat="1" applyFont="1" applyFill="1" applyBorder="1" applyAlignment="1">
      <alignment horizontal="right" vertical="center"/>
    </xf>
    <xf numFmtId="4" fontId="8" fillId="0" borderId="1" xfId="1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/>
    </xf>
    <xf numFmtId="0" fontId="2" fillId="3" borderId="9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left" vertical="center" wrapText="1"/>
    </xf>
    <xf numFmtId="2" fontId="2" fillId="3" borderId="10" xfId="1" applyNumberFormat="1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horizontal="right" vertical="center"/>
    </xf>
    <xf numFmtId="4" fontId="2" fillId="2" borderId="1" xfId="1" applyNumberFormat="1" applyFont="1" applyFill="1" applyBorder="1" applyAlignment="1">
      <alignment horizontal="right" vertical="center"/>
    </xf>
    <xf numFmtId="4" fontId="4" fillId="5" borderId="1" xfId="0" applyNumberFormat="1" applyFont="1" applyFill="1" applyBorder="1" applyAlignment="1">
      <alignment vertical="center"/>
    </xf>
    <xf numFmtId="4" fontId="8" fillId="0" borderId="0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7" fillId="0" borderId="13" xfId="0" applyFont="1" applyBorder="1" applyAlignment="1">
      <alignment wrapText="1"/>
    </xf>
  </cellXfs>
  <cellStyles count="3">
    <cellStyle name="Normal 2" xfId="1" xr:uid="{00000000-0005-0000-0000-000002000000}"/>
    <cellStyle name="Normalno" xfId="0" builtinId="0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25</xdr:row>
      <xdr:rowOff>9525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372475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3</xdr:col>
      <xdr:colOff>990600</xdr:colOff>
      <xdr:row>25</xdr:row>
      <xdr:rowOff>9525</xdr:rowOff>
    </xdr:from>
    <xdr:ext cx="184731" cy="264560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8AC3EA84-0A83-49B8-A68D-AD7E13CC8C89}"/>
            </a:ext>
          </a:extLst>
        </xdr:cNvPr>
        <xdr:cNvSpPr txBox="1"/>
      </xdr:nvSpPr>
      <xdr:spPr>
        <a:xfrm>
          <a:off x="7305675" y="541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zoomScaleNormal="100" workbookViewId="0">
      <pane ySplit="1" topLeftCell="A2" activePane="bottomLeft" state="frozen"/>
      <selection pane="bottomLeft" activeCell="G95" sqref="G95"/>
    </sheetView>
  </sheetViews>
  <sheetFormatPr defaultRowHeight="14.4" x14ac:dyDescent="0.3"/>
  <cols>
    <col min="1" max="1" width="8.88671875" style="160"/>
    <col min="3" max="3" width="59.5546875" customWidth="1"/>
    <col min="4" max="4" width="16.6640625" style="45" customWidth="1"/>
    <col min="5" max="5" width="18.33203125" style="53" customWidth="1"/>
    <col min="6" max="6" width="16.109375" style="111" customWidth="1"/>
    <col min="7" max="7" width="12.5546875" style="93" customWidth="1"/>
    <col min="8" max="8" width="12.33203125" style="86" customWidth="1"/>
    <col min="9" max="10" width="11.5546875" bestFit="1" customWidth="1"/>
  </cols>
  <sheetData>
    <row r="1" spans="1:9" ht="24.75" customHeight="1" x14ac:dyDescent="0.4">
      <c r="A1" s="169" t="s">
        <v>121</v>
      </c>
      <c r="B1" s="170"/>
      <c r="C1" s="170"/>
      <c r="D1" s="170"/>
      <c r="E1" s="170"/>
      <c r="F1" s="170"/>
      <c r="G1" s="170"/>
      <c r="H1" s="171"/>
    </row>
    <row r="2" spans="1:9" ht="27" customHeight="1" thickBot="1" x14ac:dyDescent="0.35">
      <c r="A2" s="161" t="s">
        <v>129</v>
      </c>
      <c r="B2" s="152" t="s">
        <v>0</v>
      </c>
      <c r="C2" s="153" t="s">
        <v>1</v>
      </c>
      <c r="D2" s="154" t="s">
        <v>122</v>
      </c>
      <c r="E2" s="155" t="s">
        <v>109</v>
      </c>
      <c r="F2" s="156" t="s">
        <v>123</v>
      </c>
      <c r="G2" s="157" t="s">
        <v>124</v>
      </c>
      <c r="H2" s="162" t="s">
        <v>120</v>
      </c>
    </row>
    <row r="3" spans="1:9" ht="21.75" customHeight="1" thickTop="1" x14ac:dyDescent="0.3">
      <c r="A3" s="158"/>
      <c r="B3" s="49" t="s">
        <v>2</v>
      </c>
      <c r="C3" s="50" t="s">
        <v>3</v>
      </c>
      <c r="D3" s="51">
        <v>70000</v>
      </c>
      <c r="E3" s="80">
        <v>200000</v>
      </c>
      <c r="F3" s="71">
        <v>190565.76000000001</v>
      </c>
      <c r="G3" s="100">
        <f>F3/E3*100</f>
        <v>95.282880000000006</v>
      </c>
      <c r="H3" s="87">
        <f>F3/F17*100</f>
        <v>10.461426303411718</v>
      </c>
    </row>
    <row r="4" spans="1:9" ht="15" customHeight="1" x14ac:dyDescent="0.3">
      <c r="A4" s="159"/>
      <c r="B4" s="4" t="s">
        <v>4</v>
      </c>
      <c r="C4" s="5" t="s">
        <v>5</v>
      </c>
      <c r="D4" s="6">
        <v>290000</v>
      </c>
      <c r="E4" s="81">
        <v>470000</v>
      </c>
      <c r="F4" s="72">
        <v>492142.02</v>
      </c>
      <c r="G4" s="101">
        <f>F4/E4*100</f>
        <v>104.71106808510639</v>
      </c>
      <c r="H4" s="88">
        <f>F4/F17*100</f>
        <v>27.016959778305271</v>
      </c>
    </row>
    <row r="5" spans="1:9" ht="18.75" customHeight="1" x14ac:dyDescent="0.3">
      <c r="A5" s="159"/>
      <c r="B5" s="4" t="s">
        <v>6</v>
      </c>
      <c r="C5" s="5" t="s">
        <v>7</v>
      </c>
      <c r="D5" s="37">
        <f>D6+D7</f>
        <v>662000</v>
      </c>
      <c r="E5" s="81">
        <f>E6+E7</f>
        <v>900000</v>
      </c>
      <c r="F5" s="73">
        <f>F6+F7</f>
        <v>882566.78</v>
      </c>
      <c r="G5" s="101">
        <f>F5/E5*100</f>
        <v>98.062975555555553</v>
      </c>
      <c r="H5" s="88">
        <f>F5/F17*100</f>
        <v>48.449980346990891</v>
      </c>
      <c r="I5" s="94"/>
    </row>
    <row r="6" spans="1:9" ht="16.5" customHeight="1" x14ac:dyDescent="0.3">
      <c r="A6" s="159"/>
      <c r="B6" s="7" t="s">
        <v>8</v>
      </c>
      <c r="C6" s="8" t="s">
        <v>9</v>
      </c>
      <c r="D6" s="47">
        <v>242000</v>
      </c>
      <c r="E6" s="82">
        <v>480000</v>
      </c>
      <c r="F6" s="74">
        <v>462566.78</v>
      </c>
      <c r="G6" s="102">
        <f t="shared" ref="G6:G17" si="0">F6/E6*100</f>
        <v>96.368079166666675</v>
      </c>
      <c r="H6" s="89">
        <f>F6/F17*100</f>
        <v>25.393377484897922</v>
      </c>
    </row>
    <row r="7" spans="1:9" ht="14.25" customHeight="1" x14ac:dyDescent="0.3">
      <c r="A7" s="159"/>
      <c r="B7" s="7" t="s">
        <v>10</v>
      </c>
      <c r="C7" s="8" t="s">
        <v>11</v>
      </c>
      <c r="D7" s="42">
        <v>420000</v>
      </c>
      <c r="E7" s="83">
        <v>420000</v>
      </c>
      <c r="F7" s="74">
        <v>420000</v>
      </c>
      <c r="G7" s="102">
        <f t="shared" si="0"/>
        <v>100</v>
      </c>
      <c r="H7" s="89">
        <f>F7/F17*100</f>
        <v>23.056602862092966</v>
      </c>
    </row>
    <row r="8" spans="1:9" ht="17.25" customHeight="1" x14ac:dyDescent="0.3">
      <c r="A8" s="159"/>
      <c r="B8" s="4" t="s">
        <v>12</v>
      </c>
      <c r="C8" s="5" t="s">
        <v>13</v>
      </c>
      <c r="D8" s="36">
        <f>D9+D10+D11+D12+D13</f>
        <v>4777000</v>
      </c>
      <c r="E8" s="84">
        <f>E9+E10+E11+E12+E13</f>
        <v>62573.33</v>
      </c>
      <c r="F8" s="73">
        <f>SUM(F9:F13)</f>
        <v>52369.340000000004</v>
      </c>
      <c r="G8" s="101">
        <f t="shared" si="0"/>
        <v>83.692748971486736</v>
      </c>
      <c r="H8" s="88">
        <f>F8/F17*100</f>
        <v>2.8749025584045707</v>
      </c>
    </row>
    <row r="9" spans="1:9" ht="14.25" customHeight="1" x14ac:dyDescent="0.3">
      <c r="A9" s="159"/>
      <c r="B9" s="7"/>
      <c r="C9" s="9" t="s">
        <v>14</v>
      </c>
      <c r="D9" s="42">
        <v>2000</v>
      </c>
      <c r="E9" s="83">
        <v>27369.33</v>
      </c>
      <c r="F9" s="74">
        <v>27369.33</v>
      </c>
      <c r="G9" s="102">
        <f t="shared" si="0"/>
        <v>100</v>
      </c>
      <c r="H9" s="89">
        <f>F9/F17*100</f>
        <v>1.5024851724084927</v>
      </c>
    </row>
    <row r="10" spans="1:9" ht="17.25" customHeight="1" x14ac:dyDescent="0.3">
      <c r="A10" s="159"/>
      <c r="B10" s="7"/>
      <c r="C10" s="9" t="s">
        <v>15</v>
      </c>
      <c r="D10" s="43">
        <v>60000</v>
      </c>
      <c r="E10" s="83">
        <v>25000</v>
      </c>
      <c r="F10" s="74">
        <v>25000</v>
      </c>
      <c r="G10" s="102">
        <f t="shared" si="0"/>
        <v>100</v>
      </c>
      <c r="H10" s="89">
        <f>F10/F17*100</f>
        <v>1.3724168370293433</v>
      </c>
    </row>
    <row r="11" spans="1:9" ht="14.25" customHeight="1" x14ac:dyDescent="0.3">
      <c r="A11" s="159"/>
      <c r="B11" s="7"/>
      <c r="C11" s="9" t="s">
        <v>16</v>
      </c>
      <c r="D11" s="42">
        <v>0</v>
      </c>
      <c r="E11" s="83">
        <v>0</v>
      </c>
      <c r="F11" s="74">
        <v>0.01</v>
      </c>
      <c r="G11" s="102"/>
      <c r="H11" s="89">
        <f>F11/F17*100</f>
        <v>5.4896673481173728E-7</v>
      </c>
    </row>
    <row r="12" spans="1:9" ht="14.25" customHeight="1" x14ac:dyDescent="0.3">
      <c r="A12" s="159"/>
      <c r="B12" s="7"/>
      <c r="C12" s="9" t="s">
        <v>117</v>
      </c>
      <c r="D12" s="46">
        <v>4700000</v>
      </c>
      <c r="E12" s="83">
        <v>10204</v>
      </c>
      <c r="F12" s="79"/>
      <c r="G12" s="102">
        <f t="shared" si="0"/>
        <v>0</v>
      </c>
      <c r="H12" s="89">
        <f>F12/F17*100</f>
        <v>0</v>
      </c>
    </row>
    <row r="13" spans="1:9" ht="15" customHeight="1" x14ac:dyDescent="0.3">
      <c r="A13" s="159"/>
      <c r="B13" s="7"/>
      <c r="C13" s="9" t="s">
        <v>17</v>
      </c>
      <c r="D13" s="42">
        <v>15000</v>
      </c>
      <c r="E13" s="83">
        <v>0</v>
      </c>
      <c r="F13" s="74"/>
      <c r="G13" s="102"/>
      <c r="H13" s="89"/>
    </row>
    <row r="14" spans="1:9" ht="18.75" customHeight="1" x14ac:dyDescent="0.3">
      <c r="A14" s="159"/>
      <c r="B14" s="10" t="s">
        <v>18</v>
      </c>
      <c r="C14" s="11" t="s">
        <v>19</v>
      </c>
      <c r="D14" s="36">
        <v>0</v>
      </c>
      <c r="E14" s="84">
        <v>49404.35</v>
      </c>
      <c r="F14" s="167">
        <v>49404.35</v>
      </c>
      <c r="G14" s="101">
        <f t="shared" si="0"/>
        <v>100</v>
      </c>
      <c r="H14" s="88">
        <f>F14/F17*100</f>
        <v>2.7121344704996253</v>
      </c>
    </row>
    <row r="15" spans="1:9" ht="18.75" customHeight="1" x14ac:dyDescent="0.3">
      <c r="A15" s="159"/>
      <c r="B15" s="10" t="s">
        <v>20</v>
      </c>
      <c r="C15" s="1" t="s">
        <v>21</v>
      </c>
      <c r="D15" s="37">
        <v>25000</v>
      </c>
      <c r="E15" s="84">
        <v>42000</v>
      </c>
      <c r="F15" s="73">
        <v>30250</v>
      </c>
      <c r="G15" s="101">
        <f t="shared" si="0"/>
        <v>72.023809523809518</v>
      </c>
      <c r="H15" s="88">
        <f>F15/F17*100</f>
        <v>1.6606243728055055</v>
      </c>
    </row>
    <row r="16" spans="1:9" ht="30.6" customHeight="1" x14ac:dyDescent="0.3">
      <c r="A16" s="159"/>
      <c r="B16" s="52" t="s">
        <v>22</v>
      </c>
      <c r="C16" s="31" t="s">
        <v>128</v>
      </c>
      <c r="D16" s="114">
        <v>0</v>
      </c>
      <c r="E16" s="84">
        <v>97000</v>
      </c>
      <c r="F16" s="73">
        <v>124305.75</v>
      </c>
      <c r="G16" s="103">
        <f t="shared" si="0"/>
        <v>128.15025773195876</v>
      </c>
      <c r="H16" s="88">
        <f>F16/F17*100</f>
        <v>6.8239721695824107</v>
      </c>
    </row>
    <row r="17" spans="1:10" ht="18" customHeight="1" x14ac:dyDescent="0.3">
      <c r="A17" s="159"/>
      <c r="B17" s="12"/>
      <c r="C17" s="13" t="s">
        <v>23</v>
      </c>
      <c r="D17" s="40">
        <f>D3+D4+D5+D8+D14+D15+D16</f>
        <v>5824000</v>
      </c>
      <c r="E17" s="85">
        <f>E16+E15+E14+E8+E5+E4+E3</f>
        <v>1820977.68</v>
      </c>
      <c r="F17" s="76">
        <f>F3+F4+F5+F8+F14+F15+F16</f>
        <v>1821604.0000000002</v>
      </c>
      <c r="G17" s="104">
        <f t="shared" si="0"/>
        <v>100.03439471042832</v>
      </c>
      <c r="H17" s="90">
        <f>H16+H15+H14+H8+H5+H4+H3</f>
        <v>99.999999999999986</v>
      </c>
      <c r="I17" s="94"/>
      <c r="J17" s="94"/>
    </row>
    <row r="18" spans="1:10" x14ac:dyDescent="0.3">
      <c r="A18" s="159"/>
      <c r="B18" s="14"/>
      <c r="C18" s="15"/>
      <c r="D18" s="38"/>
      <c r="E18" s="62"/>
      <c r="F18" s="74"/>
      <c r="G18" s="102"/>
      <c r="H18" s="89"/>
    </row>
    <row r="19" spans="1:10" ht="18.75" customHeight="1" x14ac:dyDescent="0.3">
      <c r="A19" s="159"/>
      <c r="B19" s="2" t="s">
        <v>0</v>
      </c>
      <c r="C19" s="3" t="s">
        <v>24</v>
      </c>
      <c r="D19" s="41"/>
      <c r="E19" s="69"/>
      <c r="F19" s="77"/>
      <c r="G19" s="105"/>
      <c r="H19" s="91"/>
    </row>
    <row r="20" spans="1:10" ht="16.5" customHeight="1" x14ac:dyDescent="0.3">
      <c r="A20" s="159"/>
      <c r="B20" s="16" t="s">
        <v>25</v>
      </c>
      <c r="C20" s="17" t="s">
        <v>26</v>
      </c>
      <c r="D20" s="33">
        <f>D21+D22+D23</f>
        <v>485000</v>
      </c>
      <c r="E20" s="60">
        <f>E21+E22+E23</f>
        <v>515000</v>
      </c>
      <c r="F20" s="95">
        <f>F21+F22+F23</f>
        <v>551487.74</v>
      </c>
      <c r="G20" s="106">
        <f t="shared" ref="G20:G79" si="1">F20/E20*100</f>
        <v>107.08499805825242</v>
      </c>
      <c r="H20" s="96">
        <f>F20/F82*100</f>
        <v>32.00197867729522</v>
      </c>
      <c r="I20" s="94"/>
    </row>
    <row r="21" spans="1:10" ht="15.75" customHeight="1" x14ac:dyDescent="0.3">
      <c r="A21" s="159">
        <v>424</v>
      </c>
      <c r="B21" s="18" t="s">
        <v>2</v>
      </c>
      <c r="C21" s="19" t="s">
        <v>27</v>
      </c>
      <c r="D21" s="34">
        <v>420000</v>
      </c>
      <c r="E21" s="67">
        <v>420000</v>
      </c>
      <c r="F21" s="78">
        <v>442496.36</v>
      </c>
      <c r="G21" s="112">
        <f t="shared" si="1"/>
        <v>105.35627619047618</v>
      </c>
      <c r="H21" s="113">
        <f>F21/F82*100</f>
        <v>25.67737784615257</v>
      </c>
    </row>
    <row r="22" spans="1:10" ht="13.5" customHeight="1" x14ac:dyDescent="0.3">
      <c r="A22" s="159">
        <v>402</v>
      </c>
      <c r="B22" s="18" t="s">
        <v>4</v>
      </c>
      <c r="C22" s="19" t="s">
        <v>28</v>
      </c>
      <c r="D22" s="34">
        <v>65000</v>
      </c>
      <c r="E22" s="67">
        <v>95000</v>
      </c>
      <c r="F22" s="78">
        <v>108991.38</v>
      </c>
      <c r="G22" s="112">
        <f t="shared" si="1"/>
        <v>114.72776842105263</v>
      </c>
      <c r="H22" s="113">
        <f>F22/F82*100</f>
        <v>6.3246008311426491</v>
      </c>
    </row>
    <row r="23" spans="1:10" ht="16.5" customHeight="1" x14ac:dyDescent="0.3">
      <c r="A23" s="159"/>
      <c r="B23" s="18" t="s">
        <v>6</v>
      </c>
      <c r="C23" s="19" t="s">
        <v>29</v>
      </c>
      <c r="D23" s="35">
        <v>0</v>
      </c>
      <c r="E23" s="67">
        <v>0</v>
      </c>
      <c r="F23" s="78">
        <v>0</v>
      </c>
      <c r="G23" s="112"/>
      <c r="H23" s="113"/>
    </row>
    <row r="24" spans="1:10" ht="18" customHeight="1" x14ac:dyDescent="0.3">
      <c r="A24" s="159">
        <v>461</v>
      </c>
      <c r="B24" s="16" t="s">
        <v>30</v>
      </c>
      <c r="C24" s="20" t="s">
        <v>31</v>
      </c>
      <c r="D24" s="121">
        <f>D25+D28+D44</f>
        <v>5015000</v>
      </c>
      <c r="E24" s="122">
        <f>E25+E28+E44</f>
        <v>760047.78999999992</v>
      </c>
      <c r="F24" s="98">
        <f>F25+F28+F44</f>
        <v>708323.65999999992</v>
      </c>
      <c r="G24" s="106">
        <f t="shared" si="1"/>
        <v>93.194621354007225</v>
      </c>
      <c r="H24" s="96">
        <f>F24/F82*100</f>
        <v>41.102923999622746</v>
      </c>
    </row>
    <row r="25" spans="1:10" ht="27" customHeight="1" x14ac:dyDescent="0.3">
      <c r="A25" s="159"/>
      <c r="B25" s="10" t="s">
        <v>2</v>
      </c>
      <c r="C25" s="21" t="s">
        <v>32</v>
      </c>
      <c r="D25" s="36">
        <f>D26+D27</f>
        <v>0</v>
      </c>
      <c r="E25" s="61">
        <v>0</v>
      </c>
      <c r="F25" s="70">
        <v>0</v>
      </c>
      <c r="G25" s="107"/>
      <c r="H25" s="97"/>
    </row>
    <row r="26" spans="1:10" ht="15" customHeight="1" x14ac:dyDescent="0.3">
      <c r="A26" s="159"/>
      <c r="B26" s="22" t="s">
        <v>33</v>
      </c>
      <c r="C26" s="23" t="s">
        <v>34</v>
      </c>
      <c r="D26" s="42">
        <v>0</v>
      </c>
      <c r="E26" s="62">
        <v>0</v>
      </c>
      <c r="F26" s="74">
        <v>0</v>
      </c>
      <c r="G26" s="102"/>
      <c r="H26" s="89"/>
    </row>
    <row r="27" spans="1:10" ht="15.75" customHeight="1" x14ac:dyDescent="0.3">
      <c r="A27" s="159"/>
      <c r="B27" s="22" t="s">
        <v>35</v>
      </c>
      <c r="C27" s="23" t="s">
        <v>36</v>
      </c>
      <c r="D27" s="42">
        <v>0</v>
      </c>
      <c r="E27" s="62">
        <v>0</v>
      </c>
      <c r="F27" s="74">
        <v>0</v>
      </c>
      <c r="G27" s="102"/>
      <c r="H27" s="89"/>
    </row>
    <row r="28" spans="1:10" ht="18" customHeight="1" x14ac:dyDescent="0.3">
      <c r="A28" s="159"/>
      <c r="B28" s="4" t="s">
        <v>4</v>
      </c>
      <c r="C28" s="24" t="s">
        <v>37</v>
      </c>
      <c r="D28" s="36">
        <f>D29+D37+D43</f>
        <v>255000</v>
      </c>
      <c r="E28" s="61">
        <f>E29+E37+E43</f>
        <v>721426.59</v>
      </c>
      <c r="F28" s="73">
        <f>F29+F37+F42</f>
        <v>669514.96</v>
      </c>
      <c r="G28" s="101">
        <f t="shared" si="1"/>
        <v>92.804308751636114</v>
      </c>
      <c r="H28" s="88">
        <f>F28/F82*100</f>
        <v>38.850915296956849</v>
      </c>
    </row>
    <row r="29" spans="1:10" ht="18" customHeight="1" x14ac:dyDescent="0.3">
      <c r="A29" s="159"/>
      <c r="B29" s="22" t="s">
        <v>38</v>
      </c>
      <c r="C29" s="56" t="s">
        <v>39</v>
      </c>
      <c r="D29" s="116">
        <f>D30+D33+D34+D35+D36</f>
        <v>125000</v>
      </c>
      <c r="E29" s="126">
        <f>E30+E31+E32+E33+E34+E35+E36</f>
        <v>252202.53999999998</v>
      </c>
      <c r="F29" s="115">
        <f>F30+F31+F32+F33+F34+F35+F36</f>
        <v>253676.75</v>
      </c>
      <c r="G29" s="117">
        <f t="shared" si="1"/>
        <v>100.58453416052035</v>
      </c>
      <c r="H29" s="118">
        <f>F29/F82*100</f>
        <v>14.720468571840872</v>
      </c>
    </row>
    <row r="30" spans="1:10" ht="17.25" customHeight="1" x14ac:dyDescent="0.3">
      <c r="A30" s="159">
        <v>436</v>
      </c>
      <c r="B30" s="22" t="s">
        <v>40</v>
      </c>
      <c r="C30" s="25" t="s">
        <v>41</v>
      </c>
      <c r="D30" s="42">
        <v>0</v>
      </c>
      <c r="E30" s="62">
        <v>0</v>
      </c>
      <c r="F30" s="74">
        <v>0</v>
      </c>
      <c r="G30" s="102"/>
      <c r="H30" s="89"/>
    </row>
    <row r="31" spans="1:10" ht="17.25" customHeight="1" x14ac:dyDescent="0.3">
      <c r="A31" s="159">
        <v>404</v>
      </c>
      <c r="B31" s="22" t="s">
        <v>42</v>
      </c>
      <c r="C31" s="25" t="s">
        <v>111</v>
      </c>
      <c r="D31" s="42">
        <v>0</v>
      </c>
      <c r="E31" s="62">
        <v>4890.3100000000004</v>
      </c>
      <c r="F31" s="74">
        <v>5240.3100000000004</v>
      </c>
      <c r="G31" s="102">
        <f t="shared" si="1"/>
        <v>107.15701049626712</v>
      </c>
      <c r="H31" s="89"/>
    </row>
    <row r="32" spans="1:10" ht="17.25" customHeight="1" x14ac:dyDescent="0.3">
      <c r="A32" s="159">
        <v>418</v>
      </c>
      <c r="B32" s="54" t="s">
        <v>44</v>
      </c>
      <c r="C32" s="25" t="s">
        <v>107</v>
      </c>
      <c r="D32" s="42">
        <v>0</v>
      </c>
      <c r="E32" s="62">
        <v>10372.65</v>
      </c>
      <c r="F32" s="74">
        <v>10372.65</v>
      </c>
      <c r="G32" s="102">
        <f t="shared" si="1"/>
        <v>100</v>
      </c>
      <c r="H32" s="89"/>
    </row>
    <row r="33" spans="1:9" ht="17.25" customHeight="1" x14ac:dyDescent="0.3">
      <c r="A33" s="159">
        <v>428</v>
      </c>
      <c r="B33" s="22" t="s">
        <v>45</v>
      </c>
      <c r="C33" s="25" t="s">
        <v>43</v>
      </c>
      <c r="D33" s="42">
        <v>50000</v>
      </c>
      <c r="E33" s="62">
        <v>47155.79</v>
      </c>
      <c r="F33" s="74">
        <v>47155.81</v>
      </c>
      <c r="G33" s="102">
        <f t="shared" si="1"/>
        <v>100.00004241260723</v>
      </c>
      <c r="H33" s="89"/>
    </row>
    <row r="34" spans="1:9" ht="14.25" customHeight="1" x14ac:dyDescent="0.3">
      <c r="A34" s="159">
        <v>437</v>
      </c>
      <c r="B34" s="22" t="s">
        <v>47</v>
      </c>
      <c r="C34" s="25" t="s">
        <v>110</v>
      </c>
      <c r="D34" s="42">
        <v>10000</v>
      </c>
      <c r="E34" s="62">
        <v>9150</v>
      </c>
      <c r="F34" s="74">
        <v>9150</v>
      </c>
      <c r="G34" s="102">
        <f t="shared" si="1"/>
        <v>100</v>
      </c>
      <c r="H34" s="89"/>
    </row>
    <row r="35" spans="1:9" ht="17.25" customHeight="1" x14ac:dyDescent="0.3">
      <c r="A35" s="159">
        <v>439</v>
      </c>
      <c r="B35" s="22" t="s">
        <v>106</v>
      </c>
      <c r="C35" s="25" t="s">
        <v>46</v>
      </c>
      <c r="D35" s="42">
        <v>30000</v>
      </c>
      <c r="E35" s="62">
        <v>42191.67</v>
      </c>
      <c r="F35" s="127">
        <v>43365.67</v>
      </c>
      <c r="G35" s="108">
        <f t="shared" si="1"/>
        <v>102.7825397762165</v>
      </c>
      <c r="H35" s="89"/>
    </row>
    <row r="36" spans="1:9" ht="16.5" customHeight="1" x14ac:dyDescent="0.3">
      <c r="A36" s="159">
        <v>399</v>
      </c>
      <c r="B36" s="22" t="s">
        <v>108</v>
      </c>
      <c r="C36" s="25" t="s">
        <v>48</v>
      </c>
      <c r="D36" s="42">
        <v>35000</v>
      </c>
      <c r="E36" s="63">
        <v>138442.12</v>
      </c>
      <c r="F36" s="74">
        <v>138392.31</v>
      </c>
      <c r="G36" s="102">
        <f t="shared" si="1"/>
        <v>99.964021065265399</v>
      </c>
      <c r="H36" s="89"/>
    </row>
    <row r="37" spans="1:9" ht="18" customHeight="1" x14ac:dyDescent="0.3">
      <c r="A37" s="159"/>
      <c r="B37" s="22" t="s">
        <v>65</v>
      </c>
      <c r="C37" s="55" t="s">
        <v>49</v>
      </c>
      <c r="D37" s="57">
        <f>D39+D40+D42</f>
        <v>120000</v>
      </c>
      <c r="E37" s="64">
        <f>E38+E39+E42+E40</f>
        <v>459224.05</v>
      </c>
      <c r="F37" s="115">
        <f>F38+F39+F40+F41</f>
        <v>404298.67</v>
      </c>
      <c r="G37" s="117">
        <f t="shared" si="1"/>
        <v>88.039524497900317</v>
      </c>
      <c r="H37" s="118">
        <f>F37/F82*100</f>
        <v>23.46082510664483</v>
      </c>
    </row>
    <row r="38" spans="1:9" ht="18" customHeight="1" x14ac:dyDescent="0.3">
      <c r="A38" s="159">
        <v>413</v>
      </c>
      <c r="B38" s="22" t="s">
        <v>50</v>
      </c>
      <c r="C38" s="48" t="s">
        <v>118</v>
      </c>
      <c r="D38" s="42">
        <v>0</v>
      </c>
      <c r="E38" s="62">
        <v>22110.13</v>
      </c>
      <c r="F38" s="74">
        <v>22110.13</v>
      </c>
      <c r="G38" s="102">
        <f t="shared" si="1"/>
        <v>100</v>
      </c>
      <c r="H38" s="89"/>
    </row>
    <row r="39" spans="1:9" ht="16.5" customHeight="1" x14ac:dyDescent="0.3">
      <c r="A39" s="159">
        <v>422</v>
      </c>
      <c r="B39" s="22" t="s">
        <v>52</v>
      </c>
      <c r="C39" s="25" t="s">
        <v>51</v>
      </c>
      <c r="D39" s="42">
        <v>0</v>
      </c>
      <c r="E39" s="62">
        <v>27113.919999999998</v>
      </c>
      <c r="F39" s="74">
        <v>27113.919999999998</v>
      </c>
      <c r="G39" s="102">
        <f t="shared" si="1"/>
        <v>100</v>
      </c>
      <c r="H39" s="89"/>
    </row>
    <row r="40" spans="1:9" ht="18.75" customHeight="1" x14ac:dyDescent="0.3">
      <c r="A40" s="159">
        <v>398</v>
      </c>
      <c r="B40" s="22" t="s">
        <v>53</v>
      </c>
      <c r="C40" s="25" t="s">
        <v>125</v>
      </c>
      <c r="D40" s="42">
        <v>100000</v>
      </c>
      <c r="E40" s="65">
        <v>400000</v>
      </c>
      <c r="F40" s="74">
        <v>310291.7</v>
      </c>
      <c r="G40" s="102">
        <f t="shared" si="1"/>
        <v>77.572924999999998</v>
      </c>
      <c r="H40" s="89"/>
      <c r="I40" s="94"/>
    </row>
    <row r="41" spans="1:9" ht="18.75" customHeight="1" x14ac:dyDescent="0.3">
      <c r="A41" s="159">
        <v>398</v>
      </c>
      <c r="B41" s="22" t="s">
        <v>119</v>
      </c>
      <c r="C41" s="25" t="s">
        <v>126</v>
      </c>
      <c r="D41" s="42"/>
      <c r="E41" s="65">
        <v>44782.92</v>
      </c>
      <c r="F41" s="74">
        <v>44782.92</v>
      </c>
      <c r="G41" s="102">
        <f t="shared" si="1"/>
        <v>100</v>
      </c>
      <c r="H41" s="89"/>
      <c r="I41" s="94"/>
    </row>
    <row r="42" spans="1:9" x14ac:dyDescent="0.3">
      <c r="A42" s="159"/>
      <c r="B42" s="128" t="s">
        <v>55</v>
      </c>
      <c r="C42" s="129" t="s">
        <v>54</v>
      </c>
      <c r="D42" s="57">
        <v>20000</v>
      </c>
      <c r="E42" s="64">
        <v>10000</v>
      </c>
      <c r="F42" s="115">
        <f>F43</f>
        <v>11539.54</v>
      </c>
      <c r="G42" s="117">
        <f t="shared" si="1"/>
        <v>115.39540000000001</v>
      </c>
      <c r="H42" s="118">
        <f>F42/F82*100</f>
        <v>0.66962161847114743</v>
      </c>
    </row>
    <row r="43" spans="1:9" ht="33" customHeight="1" x14ac:dyDescent="0.3">
      <c r="A43" s="159">
        <v>515</v>
      </c>
      <c r="B43" s="136" t="s">
        <v>127</v>
      </c>
      <c r="C43" s="130" t="s">
        <v>56</v>
      </c>
      <c r="D43" s="131">
        <v>10000</v>
      </c>
      <c r="E43" s="132">
        <v>10000</v>
      </c>
      <c r="F43" s="133">
        <v>11539.54</v>
      </c>
      <c r="G43" s="134">
        <f t="shared" si="1"/>
        <v>115.39540000000001</v>
      </c>
      <c r="H43" s="135">
        <f>G43/F82*100</f>
        <v>6.696216184711474E-3</v>
      </c>
    </row>
    <row r="44" spans="1:9" ht="27.6" customHeight="1" x14ac:dyDescent="0.3">
      <c r="A44" s="159"/>
      <c r="B44" s="52" t="s">
        <v>6</v>
      </c>
      <c r="C44" s="123" t="s">
        <v>57</v>
      </c>
      <c r="D44" s="114">
        <f>D45+D46</f>
        <v>4760000</v>
      </c>
      <c r="E44" s="84">
        <f>E45+E46+E47</f>
        <v>38621.199999999997</v>
      </c>
      <c r="F44" s="73">
        <f>F45+F46+F47</f>
        <v>38808.699999999997</v>
      </c>
      <c r="G44" s="101">
        <f t="shared" si="1"/>
        <v>100.48548465609561</v>
      </c>
      <c r="H44" s="88">
        <f>F44/F82*100</f>
        <v>2.2520087026658961</v>
      </c>
    </row>
    <row r="45" spans="1:9" ht="18.75" customHeight="1" x14ac:dyDescent="0.3">
      <c r="A45" s="159">
        <v>522</v>
      </c>
      <c r="B45" s="22" t="s">
        <v>8</v>
      </c>
      <c r="C45" s="26" t="s">
        <v>58</v>
      </c>
      <c r="D45" s="42">
        <v>60000</v>
      </c>
      <c r="E45" s="62">
        <v>33000</v>
      </c>
      <c r="F45" s="74">
        <v>33187.5</v>
      </c>
      <c r="G45" s="102">
        <f t="shared" si="1"/>
        <v>100.56818181818181</v>
      </c>
      <c r="H45" s="89"/>
    </row>
    <row r="46" spans="1:9" ht="16.5" customHeight="1" x14ac:dyDescent="0.3">
      <c r="A46" s="159">
        <v>444</v>
      </c>
      <c r="B46" s="22" t="s">
        <v>10</v>
      </c>
      <c r="C46" s="26" t="s">
        <v>116</v>
      </c>
      <c r="D46" s="43">
        <v>4700000</v>
      </c>
      <c r="E46" s="62">
        <v>5621.2</v>
      </c>
      <c r="F46" s="74">
        <v>5621.2</v>
      </c>
      <c r="G46" s="102">
        <f t="shared" si="1"/>
        <v>100</v>
      </c>
      <c r="H46" s="89"/>
    </row>
    <row r="47" spans="1:9" ht="16.5" customHeight="1" x14ac:dyDescent="0.3">
      <c r="A47" s="159">
        <v>523</v>
      </c>
      <c r="B47" s="22" t="s">
        <v>112</v>
      </c>
      <c r="C47" s="26" t="s">
        <v>113</v>
      </c>
      <c r="D47" s="58"/>
      <c r="E47" s="62">
        <v>0</v>
      </c>
      <c r="F47" s="74">
        <v>0</v>
      </c>
      <c r="G47" s="102"/>
      <c r="H47" s="89"/>
    </row>
    <row r="48" spans="1:9" s="137" customFormat="1" ht="21" customHeight="1" x14ac:dyDescent="0.3">
      <c r="A48" s="159"/>
      <c r="B48" s="124" t="s">
        <v>59</v>
      </c>
      <c r="C48" s="125" t="s">
        <v>60</v>
      </c>
      <c r="D48" s="121">
        <f>D49+D52+D58</f>
        <v>177500</v>
      </c>
      <c r="E48" s="122">
        <f>E49+E52+E58</f>
        <v>215500</v>
      </c>
      <c r="F48" s="95">
        <f>F49+F52+F58</f>
        <v>262675.45</v>
      </c>
      <c r="G48" s="106">
        <f t="shared" si="1"/>
        <v>121.89116009280743</v>
      </c>
      <c r="H48" s="96">
        <f>F48/F82*100</f>
        <v>15.242649183731496</v>
      </c>
    </row>
    <row r="49" spans="1:9" ht="18" customHeight="1" x14ac:dyDescent="0.3">
      <c r="A49" s="159">
        <v>426</v>
      </c>
      <c r="B49" s="4" t="s">
        <v>2</v>
      </c>
      <c r="C49" s="24" t="s">
        <v>61</v>
      </c>
      <c r="D49" s="36">
        <f>D50+D51</f>
        <v>47500</v>
      </c>
      <c r="E49" s="61">
        <f>E50+E51</f>
        <v>81000</v>
      </c>
      <c r="F49" s="73">
        <f>F50+F51</f>
        <v>78732.759999999995</v>
      </c>
      <c r="G49" s="101">
        <f t="shared" si="1"/>
        <v>97.200938271604926</v>
      </c>
      <c r="H49" s="88">
        <f>F49/F82*100</f>
        <v>4.568740017184429</v>
      </c>
    </row>
    <row r="50" spans="1:9" ht="19.5" customHeight="1" x14ac:dyDescent="0.3">
      <c r="A50" s="159">
        <v>516</v>
      </c>
      <c r="B50" s="7" t="s">
        <v>33</v>
      </c>
      <c r="C50" s="26" t="s">
        <v>62</v>
      </c>
      <c r="D50" s="42">
        <v>7500</v>
      </c>
      <c r="E50" s="62">
        <v>25000</v>
      </c>
      <c r="F50" s="74">
        <v>23070.26</v>
      </c>
      <c r="G50" s="102">
        <f t="shared" si="1"/>
        <v>92.28103999999999</v>
      </c>
      <c r="H50" s="89"/>
    </row>
    <row r="51" spans="1:9" ht="15.75" customHeight="1" x14ac:dyDescent="0.3">
      <c r="A51" s="159">
        <v>517</v>
      </c>
      <c r="B51" s="7" t="s">
        <v>35</v>
      </c>
      <c r="C51" s="26" t="s">
        <v>63</v>
      </c>
      <c r="D51" s="42">
        <v>40000</v>
      </c>
      <c r="E51" s="62">
        <v>56000</v>
      </c>
      <c r="F51" s="74">
        <v>55662.5</v>
      </c>
      <c r="G51" s="102">
        <f t="shared" si="1"/>
        <v>99.397321428571431</v>
      </c>
      <c r="H51" s="89"/>
    </row>
    <row r="52" spans="1:9" ht="18" customHeight="1" x14ac:dyDescent="0.3">
      <c r="A52" s="159">
        <v>415</v>
      </c>
      <c r="B52" s="4" t="s">
        <v>4</v>
      </c>
      <c r="C52" s="24" t="s">
        <v>64</v>
      </c>
      <c r="D52" s="36">
        <f>D53+D54+D55+D56+D57</f>
        <v>110000</v>
      </c>
      <c r="E52" s="61">
        <f>E53+E54+E55+E56+E57</f>
        <v>99500</v>
      </c>
      <c r="F52" s="73">
        <f>F53+F54+F55+F56+F57</f>
        <v>150567.69</v>
      </c>
      <c r="G52" s="101">
        <f t="shared" si="1"/>
        <v>151.32431155778895</v>
      </c>
      <c r="H52" s="88">
        <f>F52/F82*100</f>
        <v>8.7372096519672358</v>
      </c>
    </row>
    <row r="53" spans="1:9" ht="19.5" customHeight="1" x14ac:dyDescent="0.3">
      <c r="A53" s="159">
        <v>440</v>
      </c>
      <c r="B53" s="7" t="s">
        <v>38</v>
      </c>
      <c r="C53" s="32" t="s">
        <v>104</v>
      </c>
      <c r="D53" s="42">
        <v>0</v>
      </c>
      <c r="E53" s="62">
        <v>0</v>
      </c>
      <c r="F53" s="74">
        <v>0</v>
      </c>
      <c r="G53" s="102"/>
      <c r="H53" s="89"/>
    </row>
    <row r="54" spans="1:9" ht="18" customHeight="1" x14ac:dyDescent="0.3">
      <c r="A54" s="159">
        <v>490</v>
      </c>
      <c r="B54" s="7" t="s">
        <v>65</v>
      </c>
      <c r="C54" s="26" t="s">
        <v>66</v>
      </c>
      <c r="D54" s="42">
        <v>25000</v>
      </c>
      <c r="E54" s="62">
        <v>17000</v>
      </c>
      <c r="F54" s="74">
        <v>15081.25</v>
      </c>
      <c r="G54" s="109">
        <f t="shared" si="1"/>
        <v>88.713235294117638</v>
      </c>
      <c r="H54" s="89"/>
    </row>
    <row r="55" spans="1:9" ht="18.75" customHeight="1" x14ac:dyDescent="0.3">
      <c r="A55" s="159">
        <v>403</v>
      </c>
      <c r="B55" s="7" t="s">
        <v>55</v>
      </c>
      <c r="C55" s="26" t="s">
        <v>67</v>
      </c>
      <c r="D55" s="42">
        <v>45000</v>
      </c>
      <c r="E55" s="62">
        <v>60000</v>
      </c>
      <c r="F55" s="163">
        <v>118264.03</v>
      </c>
      <c r="G55" s="102">
        <f t="shared" si="1"/>
        <v>197.10671666666667</v>
      </c>
      <c r="H55" s="89"/>
      <c r="I55" s="138"/>
    </row>
    <row r="56" spans="1:9" ht="20.25" customHeight="1" x14ac:dyDescent="0.3">
      <c r="A56" s="159">
        <v>415</v>
      </c>
      <c r="B56" s="7" t="s">
        <v>68</v>
      </c>
      <c r="C56" s="26" t="s">
        <v>69</v>
      </c>
      <c r="D56" s="43">
        <v>10000</v>
      </c>
      <c r="E56" s="62">
        <v>19000</v>
      </c>
      <c r="F56" s="74">
        <v>15322.41</v>
      </c>
      <c r="G56" s="102">
        <f t="shared" si="1"/>
        <v>80.644263157894741</v>
      </c>
      <c r="H56" s="89"/>
    </row>
    <row r="57" spans="1:9" x14ac:dyDescent="0.3">
      <c r="A57" s="159">
        <v>489</v>
      </c>
      <c r="B57" s="7" t="s">
        <v>70</v>
      </c>
      <c r="C57" s="26" t="s">
        <v>71</v>
      </c>
      <c r="D57" s="42">
        <v>30000</v>
      </c>
      <c r="E57" s="62">
        <v>3500</v>
      </c>
      <c r="F57" s="74">
        <v>1900</v>
      </c>
      <c r="G57" s="102">
        <f t="shared" si="1"/>
        <v>54.285714285714285</v>
      </c>
      <c r="H57" s="89"/>
    </row>
    <row r="58" spans="1:9" ht="15.75" customHeight="1" x14ac:dyDescent="0.3">
      <c r="A58" s="159">
        <v>496</v>
      </c>
      <c r="B58" s="4" t="s">
        <v>6</v>
      </c>
      <c r="C58" s="24" t="s">
        <v>72</v>
      </c>
      <c r="D58" s="36">
        <v>20000</v>
      </c>
      <c r="E58" s="66">
        <v>35000</v>
      </c>
      <c r="F58" s="75">
        <v>33375</v>
      </c>
      <c r="G58" s="120">
        <f t="shared" si="1"/>
        <v>95.357142857142861</v>
      </c>
      <c r="H58" s="92">
        <f>F58/F82*100</f>
        <v>1.9366995145798309</v>
      </c>
    </row>
    <row r="59" spans="1:9" ht="18.75" customHeight="1" x14ac:dyDescent="0.3">
      <c r="A59" s="159"/>
      <c r="B59" s="16" t="s">
        <v>73</v>
      </c>
      <c r="C59" s="20" t="s">
        <v>74</v>
      </c>
      <c r="D59" s="33">
        <f>D60+D61+D62+D63</f>
        <v>51500</v>
      </c>
      <c r="E59" s="122">
        <f>E60+E61+E62+E63</f>
        <v>103059.76000000001</v>
      </c>
      <c r="F59" s="95">
        <f>F60+F61+F62+F63</f>
        <v>105283.05</v>
      </c>
      <c r="G59" s="106">
        <f t="shared" si="1"/>
        <v>102.15728233793675</v>
      </c>
      <c r="H59" s="96">
        <f>F59/F82*100</f>
        <v>6.1094121896175002</v>
      </c>
    </row>
    <row r="60" spans="1:9" ht="30.75" customHeight="1" x14ac:dyDescent="0.3">
      <c r="A60" s="159">
        <v>462</v>
      </c>
      <c r="B60" s="27" t="s">
        <v>2</v>
      </c>
      <c r="C60" s="19" t="s">
        <v>75</v>
      </c>
      <c r="D60" s="35">
        <v>30000</v>
      </c>
      <c r="E60" s="141">
        <v>54059.76</v>
      </c>
      <c r="F60" s="140">
        <v>54531.45</v>
      </c>
      <c r="G60" s="139">
        <f t="shared" si="1"/>
        <v>100.87253439526921</v>
      </c>
      <c r="H60" s="89"/>
      <c r="I60" s="94"/>
    </row>
    <row r="61" spans="1:9" ht="20.25" customHeight="1" x14ac:dyDescent="0.3">
      <c r="A61" s="159">
        <v>477</v>
      </c>
      <c r="B61" s="18" t="s">
        <v>4</v>
      </c>
      <c r="C61" s="19" t="s">
        <v>76</v>
      </c>
      <c r="D61" s="39">
        <v>10000</v>
      </c>
      <c r="E61" s="62">
        <v>26000</v>
      </c>
      <c r="F61" s="74">
        <v>24934.5</v>
      </c>
      <c r="G61" s="102">
        <f t="shared" si="1"/>
        <v>95.901923076923083</v>
      </c>
      <c r="H61" s="89"/>
    </row>
    <row r="62" spans="1:9" ht="20.25" customHeight="1" x14ac:dyDescent="0.3">
      <c r="A62" s="159">
        <v>425</v>
      </c>
      <c r="B62" s="18" t="s">
        <v>6</v>
      </c>
      <c r="C62" s="19" t="s">
        <v>77</v>
      </c>
      <c r="D62" s="38">
        <v>6500</v>
      </c>
      <c r="E62" s="62">
        <v>9000</v>
      </c>
      <c r="F62" s="74">
        <v>11054.58</v>
      </c>
      <c r="G62" s="102">
        <f t="shared" si="1"/>
        <v>122.82866666666668</v>
      </c>
      <c r="H62" s="89"/>
    </row>
    <row r="63" spans="1:9" ht="18" customHeight="1" x14ac:dyDescent="0.3">
      <c r="A63" s="159">
        <v>417</v>
      </c>
      <c r="B63" s="18" t="s">
        <v>12</v>
      </c>
      <c r="C63" s="19" t="s">
        <v>78</v>
      </c>
      <c r="D63" s="38">
        <v>5000</v>
      </c>
      <c r="E63" s="62">
        <v>14000</v>
      </c>
      <c r="F63" s="74">
        <v>14762.52</v>
      </c>
      <c r="G63" s="102">
        <f t="shared" si="1"/>
        <v>105.44657142857143</v>
      </c>
      <c r="H63" s="89"/>
    </row>
    <row r="64" spans="1:9" ht="18.75" customHeight="1" x14ac:dyDescent="0.3">
      <c r="A64" s="159">
        <v>434</v>
      </c>
      <c r="B64" s="16" t="s">
        <v>79</v>
      </c>
      <c r="C64" s="20" t="s">
        <v>80</v>
      </c>
      <c r="D64" s="33">
        <f>D65+D66+D67</f>
        <v>18000</v>
      </c>
      <c r="E64" s="60">
        <f>E65+E66+E67</f>
        <v>22000</v>
      </c>
      <c r="F64" s="98">
        <f>F65+F66+F67</f>
        <v>19325.45</v>
      </c>
      <c r="G64" s="106">
        <f t="shared" si="1"/>
        <v>87.842954545454546</v>
      </c>
      <c r="H64" s="96">
        <f>F64/F82*100</f>
        <v>1.1214259066378065</v>
      </c>
    </row>
    <row r="65" spans="1:8" ht="18.75" customHeight="1" x14ac:dyDescent="0.3">
      <c r="A65" s="159">
        <v>410</v>
      </c>
      <c r="B65" s="18" t="s">
        <v>2</v>
      </c>
      <c r="C65" s="19" t="s">
        <v>81</v>
      </c>
      <c r="D65" s="38">
        <v>3000</v>
      </c>
      <c r="E65" s="67">
        <v>11000</v>
      </c>
      <c r="F65" s="78">
        <v>9516.75</v>
      </c>
      <c r="G65" s="112">
        <f t="shared" si="1"/>
        <v>86.515909090909091</v>
      </c>
      <c r="H65" s="113"/>
    </row>
    <row r="66" spans="1:8" ht="26.25" customHeight="1" x14ac:dyDescent="0.3">
      <c r="A66" s="159">
        <v>434</v>
      </c>
      <c r="B66" s="27" t="s">
        <v>4</v>
      </c>
      <c r="C66" s="19" t="s">
        <v>82</v>
      </c>
      <c r="D66" s="35">
        <v>15000</v>
      </c>
      <c r="E66" s="147">
        <v>11000</v>
      </c>
      <c r="F66" s="78">
        <v>9808.7000000000007</v>
      </c>
      <c r="G66" s="112">
        <f t="shared" si="1"/>
        <v>89.17</v>
      </c>
      <c r="H66" s="113"/>
    </row>
    <row r="67" spans="1:8" ht="18.75" customHeight="1" x14ac:dyDescent="0.3">
      <c r="A67" s="159"/>
      <c r="B67" s="18" t="s">
        <v>83</v>
      </c>
      <c r="C67" s="19" t="s">
        <v>105</v>
      </c>
      <c r="D67" s="38">
        <v>0</v>
      </c>
      <c r="E67" s="67">
        <v>0</v>
      </c>
      <c r="F67" s="78">
        <v>0</v>
      </c>
      <c r="G67" s="112"/>
      <c r="H67" s="113"/>
    </row>
    <row r="68" spans="1:8" ht="20.25" customHeight="1" x14ac:dyDescent="0.3">
      <c r="A68" s="159"/>
      <c r="B68" s="16" t="s">
        <v>84</v>
      </c>
      <c r="C68" s="20" t="s">
        <v>85</v>
      </c>
      <c r="D68" s="33">
        <f>D69+D70+D71+D72+D73+D74</f>
        <v>30000</v>
      </c>
      <c r="E68" s="60">
        <f>E69+E70+E71+E72+E73+E74</f>
        <v>8000</v>
      </c>
      <c r="F68" s="98">
        <f>F69+F70+F71+F72+F73+F74</f>
        <v>7024.16</v>
      </c>
      <c r="G68" s="106">
        <f t="shared" si="1"/>
        <v>87.802000000000007</v>
      </c>
      <c r="H68" s="96">
        <f>F68/F82*100</f>
        <v>0.407601116474339</v>
      </c>
    </row>
    <row r="69" spans="1:8" ht="18.75" customHeight="1" x14ac:dyDescent="0.3">
      <c r="A69" s="159">
        <v>493</v>
      </c>
      <c r="B69" s="18" t="s">
        <v>2</v>
      </c>
      <c r="C69" s="19" t="s">
        <v>86</v>
      </c>
      <c r="D69" s="39">
        <v>0</v>
      </c>
      <c r="E69" s="67">
        <v>0</v>
      </c>
      <c r="F69" s="78">
        <v>0</v>
      </c>
      <c r="G69" s="112"/>
      <c r="H69" s="113"/>
    </row>
    <row r="70" spans="1:8" ht="18.75" customHeight="1" x14ac:dyDescent="0.3">
      <c r="A70" s="159">
        <v>491</v>
      </c>
      <c r="B70" s="18" t="s">
        <v>4</v>
      </c>
      <c r="C70" s="19" t="s">
        <v>87</v>
      </c>
      <c r="D70" s="38">
        <v>20000</v>
      </c>
      <c r="E70" s="67">
        <v>0</v>
      </c>
      <c r="F70" s="78">
        <v>0</v>
      </c>
      <c r="G70" s="112"/>
      <c r="H70" s="113"/>
    </row>
    <row r="71" spans="1:8" ht="16.5" customHeight="1" x14ac:dyDescent="0.3">
      <c r="A71" s="159">
        <v>492</v>
      </c>
      <c r="B71" s="18" t="s">
        <v>6</v>
      </c>
      <c r="C71" s="19" t="s">
        <v>88</v>
      </c>
      <c r="D71" s="38">
        <v>0</v>
      </c>
      <c r="E71" s="67">
        <v>0</v>
      </c>
      <c r="F71" s="78">
        <v>0</v>
      </c>
      <c r="G71" s="119"/>
      <c r="H71" s="113"/>
    </row>
    <row r="72" spans="1:8" ht="18" customHeight="1" x14ac:dyDescent="0.3">
      <c r="A72" s="159">
        <v>494</v>
      </c>
      <c r="B72" s="18" t="s">
        <v>12</v>
      </c>
      <c r="C72" s="19" t="s">
        <v>89</v>
      </c>
      <c r="D72" s="38">
        <v>0</v>
      </c>
      <c r="E72" s="67">
        <v>0</v>
      </c>
      <c r="F72" s="78">
        <v>3149.16</v>
      </c>
      <c r="G72" s="112"/>
      <c r="H72" s="113"/>
    </row>
    <row r="73" spans="1:8" ht="19.5" customHeight="1" x14ac:dyDescent="0.3">
      <c r="A73" s="159">
        <v>427</v>
      </c>
      <c r="B73" s="18" t="s">
        <v>18</v>
      </c>
      <c r="C73" s="19" t="s">
        <v>90</v>
      </c>
      <c r="D73" s="35">
        <v>10000</v>
      </c>
      <c r="E73" s="147">
        <v>8000</v>
      </c>
      <c r="F73" s="78">
        <v>3875</v>
      </c>
      <c r="G73" s="112">
        <f t="shared" si="1"/>
        <v>48.4375</v>
      </c>
      <c r="H73" s="113"/>
    </row>
    <row r="74" spans="1:8" ht="30.75" customHeight="1" x14ac:dyDescent="0.3">
      <c r="A74" s="159">
        <v>492</v>
      </c>
      <c r="B74" s="59" t="s">
        <v>20</v>
      </c>
      <c r="C74" s="19" t="s">
        <v>91</v>
      </c>
      <c r="D74" s="146">
        <v>0</v>
      </c>
      <c r="E74" s="147">
        <v>0</v>
      </c>
      <c r="F74" s="78">
        <v>0</v>
      </c>
      <c r="G74" s="112"/>
      <c r="H74" s="113"/>
    </row>
    <row r="75" spans="1:8" ht="25.5" customHeight="1" x14ac:dyDescent="0.3">
      <c r="A75" s="159"/>
      <c r="B75" s="16" t="s">
        <v>92</v>
      </c>
      <c r="C75" s="20" t="s">
        <v>93</v>
      </c>
      <c r="D75" s="121">
        <f>D76</f>
        <v>0</v>
      </c>
      <c r="E75" s="122">
        <f>E76</f>
        <v>0</v>
      </c>
      <c r="F75" s="98">
        <f>F76</f>
        <v>0</v>
      </c>
      <c r="G75" s="106"/>
      <c r="H75" s="96"/>
    </row>
    <row r="76" spans="1:8" ht="34.5" customHeight="1" x14ac:dyDescent="0.3">
      <c r="A76" s="159"/>
      <c r="B76" s="59" t="s">
        <v>2</v>
      </c>
      <c r="C76" s="19" t="s">
        <v>94</v>
      </c>
      <c r="D76" s="38">
        <v>0</v>
      </c>
      <c r="E76" s="142">
        <v>0</v>
      </c>
      <c r="F76" s="143">
        <v>0</v>
      </c>
      <c r="G76" s="144"/>
      <c r="H76" s="145"/>
    </row>
    <row r="77" spans="1:8" ht="24.75" customHeight="1" x14ac:dyDescent="0.3">
      <c r="A77" s="159"/>
      <c r="B77" s="28" t="s">
        <v>95</v>
      </c>
      <c r="C77" s="29" t="s">
        <v>96</v>
      </c>
      <c r="D77" s="121">
        <f>D78</f>
        <v>4000</v>
      </c>
      <c r="E77" s="149">
        <f>E78</f>
        <v>4000</v>
      </c>
      <c r="F77" s="98">
        <f>F78</f>
        <v>4106.37</v>
      </c>
      <c r="G77" s="106">
        <f t="shared" si="1"/>
        <v>102.65925</v>
      </c>
      <c r="H77" s="96">
        <f>F77/F82*100</f>
        <v>0.23828628571341365</v>
      </c>
    </row>
    <row r="78" spans="1:8" ht="21.75" customHeight="1" x14ac:dyDescent="0.3">
      <c r="A78" s="159">
        <v>509</v>
      </c>
      <c r="B78" s="30" t="s">
        <v>2</v>
      </c>
      <c r="C78" s="15" t="s">
        <v>97</v>
      </c>
      <c r="D78" s="150">
        <v>4000</v>
      </c>
      <c r="E78" s="151">
        <v>4000</v>
      </c>
      <c r="F78" s="78">
        <v>4106.37</v>
      </c>
      <c r="G78" s="112">
        <f t="shared" si="1"/>
        <v>102.65925</v>
      </c>
      <c r="H78" s="113"/>
    </row>
    <row r="79" spans="1:8" ht="29.4" customHeight="1" x14ac:dyDescent="0.3">
      <c r="A79" s="159"/>
      <c r="B79" s="124" t="s">
        <v>98</v>
      </c>
      <c r="C79" s="125" t="s">
        <v>99</v>
      </c>
      <c r="D79" s="121">
        <v>16000</v>
      </c>
      <c r="E79" s="122">
        <v>60000</v>
      </c>
      <c r="F79" s="98">
        <v>65066.75</v>
      </c>
      <c r="G79" s="106">
        <f t="shared" si="1"/>
        <v>108.44458333333333</v>
      </c>
      <c r="H79" s="96">
        <f>F79/F82*100</f>
        <v>3.7757226409074822</v>
      </c>
    </row>
    <row r="80" spans="1:8" ht="30.6" customHeight="1" x14ac:dyDescent="0.3">
      <c r="A80" s="159"/>
      <c r="B80" s="28" t="s">
        <v>100</v>
      </c>
      <c r="C80" s="125" t="s">
        <v>101</v>
      </c>
      <c r="D80" s="121">
        <v>0</v>
      </c>
      <c r="E80" s="122">
        <v>0</v>
      </c>
      <c r="F80" s="98"/>
      <c r="G80" s="110"/>
      <c r="H80" s="96"/>
    </row>
    <row r="81" spans="1:9" ht="20.25" customHeight="1" x14ac:dyDescent="0.3">
      <c r="A81" s="159"/>
      <c r="B81" s="28"/>
      <c r="C81" s="20" t="s">
        <v>102</v>
      </c>
      <c r="D81" s="148">
        <v>0</v>
      </c>
      <c r="E81" s="122">
        <f>E24+E48+E59+E64+E68+E75+E77+E79</f>
        <v>1172607.5499999998</v>
      </c>
      <c r="F81" s="98">
        <f>F24+F48+F59+F64+F68+F75+F77+F79+F80</f>
        <v>1171804.8899999999</v>
      </c>
      <c r="G81" s="106">
        <f>F81/E81*100</f>
        <v>99.931549135940671</v>
      </c>
      <c r="H81" s="96">
        <f>F81/F82*100</f>
        <v>67.998021322704787</v>
      </c>
    </row>
    <row r="82" spans="1:9" ht="15.75" customHeight="1" x14ac:dyDescent="0.3">
      <c r="A82" s="159"/>
      <c r="B82" s="12"/>
      <c r="C82" s="13" t="s">
        <v>103</v>
      </c>
      <c r="D82" s="44">
        <f>D20+D24+D48+D59+D64+D68+D75+D77+D79+D80+D81</f>
        <v>5797000</v>
      </c>
      <c r="E82" s="68">
        <f>E80+E79+E77+E75+E68+E64+E59+E48+E24+E20</f>
        <v>1687607.5499999998</v>
      </c>
      <c r="F82" s="99">
        <f>F81+F20</f>
        <v>1723292.63</v>
      </c>
      <c r="G82" s="104">
        <f>F82/E82*100</f>
        <v>102.11453664093884</v>
      </c>
      <c r="H82" s="90"/>
      <c r="I82" s="94"/>
    </row>
    <row r="83" spans="1:9" ht="42" customHeight="1" x14ac:dyDescent="0.3">
      <c r="B83" s="30"/>
      <c r="C83" s="164" t="s">
        <v>130</v>
      </c>
      <c r="D83" s="165"/>
      <c r="E83" s="166"/>
      <c r="F83" s="166">
        <f>F17-F82</f>
        <v>98311.370000000345</v>
      </c>
      <c r="G83" s="165"/>
    </row>
    <row r="84" spans="1:9" x14ac:dyDescent="0.3">
      <c r="I84" s="94"/>
    </row>
    <row r="85" spans="1:9" x14ac:dyDescent="0.3">
      <c r="G85" s="45" t="s">
        <v>114</v>
      </c>
      <c r="I85" s="94"/>
    </row>
    <row r="86" spans="1:9" x14ac:dyDescent="0.3">
      <c r="G86" s="45" t="s">
        <v>115</v>
      </c>
    </row>
    <row r="89" spans="1:9" x14ac:dyDescent="0.3">
      <c r="I89" s="94"/>
    </row>
    <row r="93" spans="1:9" x14ac:dyDescent="0.3">
      <c r="F93" s="168"/>
    </row>
  </sheetData>
  <mergeCells count="1">
    <mergeCell ref="A1:H1"/>
  </mergeCells>
  <pageMargins left="0.7" right="0.7" top="0.75" bottom="0.75" header="0.3" footer="0.3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Džanak</dc:creator>
  <cp:lastModifiedBy>Marina Sekulić</cp:lastModifiedBy>
  <cp:lastPrinted>2020-02-14T06:22:25Z</cp:lastPrinted>
  <dcterms:created xsi:type="dcterms:W3CDTF">2017-10-24T11:44:40Z</dcterms:created>
  <dcterms:modified xsi:type="dcterms:W3CDTF">2020-02-17T12:09:35Z</dcterms:modified>
</cp:coreProperties>
</file>